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autoCompressPictures="0"/>
  <mc:AlternateContent xmlns:mc="http://schemas.openxmlformats.org/markup-compatibility/2006">
    <mc:Choice Requires="x15">
      <x15ac:absPath xmlns:x15ac="http://schemas.microsoft.com/office/spreadsheetml/2010/11/ac" url="S:\Zentral\SC\06_SCT\03_Lead_SCP-HU\00_SCT\FORMS\NEW_M-SYSTEM\DISPOSITION\"/>
    </mc:Choice>
  </mc:AlternateContent>
  <xr:revisionPtr revIDLastSave="0" documentId="13_ncr:1_{41F66BA8-171E-469B-8BFE-5078AC63443D}" xr6:coauthVersionLast="47" xr6:coauthVersionMax="47" xr10:uidLastSave="{00000000-0000-0000-0000-000000000000}"/>
  <bookViews>
    <workbookView xWindow="28680" yWindow="-120" windowWidth="38640" windowHeight="21120" xr2:uid="{00000000-000D-0000-FFFF-FFFF00000000}"/>
  </bookViews>
  <sheets>
    <sheet name="F 383324625_5 UIT RO" sheetId="1" r:id="rId1"/>
    <sheet name="F 383324625_5 UIT RO-EXAMPLE" sheetId="5" r:id="rId2"/>
    <sheet name="Guide to fill in eTransport EN" sheetId="3" r:id="rId3"/>
    <sheet name="List selection" sheetId="2" r:id="rId4"/>
  </sheets>
  <definedNames>
    <definedName name="_xlnm._FilterDatabase" localSheetId="2" hidden="1">'Guide to fill in eTransport EN'!$A$5:$G$90</definedName>
    <definedName name="ALOCARE_REGIONALA" localSheetId="1">'F 383324625_5 UIT RO-EXAMPLE'!$F$14</definedName>
    <definedName name="ALOCARE_REGIONALA">'F 383324625_5 UIT RO'!$F$14</definedName>
    <definedName name="BIROU_VAMAL" localSheetId="1">'F 383324625_5 UIT RO-EXAMPLE'!$F$42</definedName>
    <definedName name="BIROU_VAMAL">'F 383324625_5 UIT RO'!$F$42</definedName>
    <definedName name="CF_PARTENER" localSheetId="1">'F 383324625_5 UIT RO-EXAMPLE'!$H$27</definedName>
    <definedName name="CF_PARTENER">'F 383324625_5 UIT RO'!$H$27</definedName>
    <definedName name="CIF_EXPEDITOR" localSheetId="1">'F 383324625_5 UIT RO-EXAMPLE'!$F$22</definedName>
    <definedName name="CIF_EXPEDITOR">'F 383324625_5 UIT RO'!$F$22</definedName>
    <definedName name="COD_PARTENER" localSheetId="1">'F 383324625_5 UIT RO-EXAMPLE'!$F$27</definedName>
    <definedName name="COD_PARTENER">'F 383324625_5 UIT RO'!$F$27</definedName>
    <definedName name="COMMENT" localSheetId="1">'F 383324625_5 UIT RO-EXAMPLE'!$L$80</definedName>
    <definedName name="COMMENT">'F 383324625_5 UIT RO'!$F$80</definedName>
    <definedName name="CONDITII_LIVRARE_1" localSheetId="1">'F 383324625_5 UIT RO-EXAMPLE'!$J$14</definedName>
    <definedName name="CONDITII_LIVRARE_1">'F 383324625_5 UIT RO'!$J$14</definedName>
    <definedName name="CONDITII_LIVRARE_2" localSheetId="1">'F 383324625_5 UIT RO-EXAMPLE'!$K$14</definedName>
    <definedName name="CONDITII_LIVRARE_2">'F 383324625_5 UIT RO'!$K$14</definedName>
    <definedName name="DATA_DOCUMENT" localSheetId="1">'F 383324625_5 UIT RO-EXAMPLE'!$J$80</definedName>
    <definedName name="DATA_DOCUMENT">'F 383324625_5 UIT RO'!$J$80</definedName>
    <definedName name="DATA_EXPEDIERII" localSheetId="1">'F 383324625_5 UIT RO-EXAMPLE'!$D$17</definedName>
    <definedName name="DATA_EXPEDIERII">'F 383324625_5 UIT RO'!$D$17</definedName>
    <definedName name="DIRECTIA_TRANSPORT" localSheetId="1">'F 383324625_5 UIT RO-EXAMPLE'!$D$14</definedName>
    <definedName name="DIRECTIA_TRANSPORT">'F 383324625_5 UIT RO'!$D$14</definedName>
    <definedName name="DOCUMENT_NR" localSheetId="1">'F 383324625_5 UIT RO-EXAMPLE'!$H$80</definedName>
    <definedName name="DOCUMENT_NR">'F 383324625_5 UIT RO'!$H$80</definedName>
    <definedName name="NR_EXPEDITIE" localSheetId="1">'F 383324625_5 UIT RO-EXAMPLE'!$F$17</definedName>
    <definedName name="NR_EXPEDITIE">'F 383324625_5 UIT RO'!$F$17</definedName>
    <definedName name="NR_INMATRICULARE" localSheetId="1">'F 383324625_5 UIT RO-EXAMPLE'!$D$32</definedName>
    <definedName name="NR_INMATRICULARE">'F 383324625_5 UIT RO'!$D$32</definedName>
    <definedName name="NR_INMATRICULARE_REMORCA_1" localSheetId="1">'F 383324625_5 UIT RO-EXAMPLE'!$F$32</definedName>
    <definedName name="NR_INMATRICULARE_REMORCA_1">'F 383324625_5 UIT RO'!$F$32</definedName>
    <definedName name="NR_INMATRICULARE_REMORCA_2" localSheetId="1">'F 383324625_5 UIT RO-EXAMPLE'!$H$32</definedName>
    <definedName name="NR_INMATRICULARE_REMORCA_2">'F 383324625_5 UIT RO'!$H$32</definedName>
    <definedName name="NUME_EXPEDITOR" localSheetId="1">'F 383324625_5 UIT RO-EXAMPLE'!$D$22</definedName>
    <definedName name="NUME_EXPEDITOR">'F 383324625_5 UIT RO'!$D$22</definedName>
    <definedName name="NUME_PARTENER" localSheetId="1">'F 383324625_5 UIT RO-EXAMPLE'!$D$27</definedName>
    <definedName name="NUME_PARTENER">'F 383324625_5 UIT RO'!$D$27</definedName>
    <definedName name="_xlnm.Print_Area" localSheetId="0">'F 383324625_5 UIT RO'!$B$1:$X$101</definedName>
    <definedName name="_xlnm.Print_Area" localSheetId="1">'F 383324625_5 UIT RO-EXAMPLE'!$B$1:$X$105</definedName>
    <definedName name="PICKUP_CLADIRE">'F 383324625_5 UIT RO'!$R$42</definedName>
    <definedName name="PICKUP_COD_POSTAL">'F 383324625_5 UIT RO'!$L$42</definedName>
    <definedName name="PICKUP_JUDET">'F 383324625_5 UIT RO'!$H$42</definedName>
    <definedName name="PICKUP_NR">'F 383324625_5 UIT RO'!$P$42</definedName>
    <definedName name="PICKUP_ORAS">'F 383324625_5 UIT RO'!$J$42</definedName>
    <definedName name="PICKUP_STRADA">'F 383324625_5 UIT RO'!$N$42</definedName>
    <definedName name="PUNC_TRECERE_FRONTIERA" localSheetId="1">'F 383324625_5 UIT RO-EXAMPLE'!$D$42</definedName>
    <definedName name="PUNC_TRECERE_FRONTIERA">'F 383324625_5 UIT RO'!$D$42</definedName>
    <definedName name="RATA_SCHIMB" localSheetId="1">'F 383324625_5 UIT RO-EXAMPLE'!$V$42</definedName>
    <definedName name="RATA_SCHIMB">'F 383324625_5 UIT RO'!$V$42</definedName>
    <definedName name="TARA_EXPEDITOR" localSheetId="1">'F 383324625_5 UIT RO-EXAMPLE'!$H$22</definedName>
    <definedName name="TARA_EXPEDITOR">'F 383324625_5 UIT RO'!$H$22</definedName>
    <definedName name="TARA_PARTENER" localSheetId="1">'F 383324625_5 UIT RO-EXAMPLE'!$J$27</definedName>
    <definedName name="TARA_PARTENER">'F 383324625_5 UIT RO'!$J$27</definedName>
    <definedName name="TIP_AFACERE" localSheetId="1">'F 383324625_5 UIT RO-EXAMPLE'!$H$17</definedName>
    <definedName name="TIP_AFACERE">'F 383324625_5 UIT RO'!$H$17</definedName>
    <definedName name="TIP_DOCUMENT" localSheetId="1">'F 383324625_5 UIT RO-EXAMPLE'!$D$80</definedName>
    <definedName name="TIP_DOCUMENT">'F 383324625_5 UIT RO'!$D$80</definedName>
    <definedName name="TIP_OPERATIUNE" localSheetId="1">'F 383324625_5 UIT RO-EXAMPLE'!$H$14</definedName>
    <definedName name="TIP_OPERATIUNE">'F 383324625_5 UIT RO'!$H$14</definedName>
    <definedName name="ZOLLNER_CLADIRE" localSheetId="1">'F 383324625_5 UIT RO-EXAMPLE'!$P$37</definedName>
    <definedName name="ZOLLNER_CLADIRE">'F 383324625_5 UIT RO'!$P$37</definedName>
    <definedName name="ZOLLNER_COD_POSTAL" localSheetId="1">'F 383324625_5 UIT RO-EXAMPLE'!$J$37</definedName>
    <definedName name="ZOLLNER_COD_POSTAL">'F 383324625_5 UIT RO'!$J$37</definedName>
    <definedName name="ZOLLNER_JUDET" localSheetId="1">'F 383324625_5 UIT RO-EXAMPLE'!$F$37</definedName>
    <definedName name="ZOLLNER_JUDET">'F 383324625_5 UIT RO'!$F$37</definedName>
    <definedName name="ZOLLNER_NR" localSheetId="1">'F 383324625_5 UIT RO-EXAMPLE'!$N$37</definedName>
    <definedName name="ZOLLNER_NR">'F 383324625_5 UIT RO'!$N$37</definedName>
    <definedName name="ZOLLNER_ORAS" localSheetId="1">'F 383324625_5 UIT RO-EXAMPLE'!$H$37</definedName>
    <definedName name="ZOLLNER_ORAS">'F 383324625_5 UIT RO'!$H$37</definedName>
    <definedName name="ZOLLNER_SITE" localSheetId="1">'F 383324625_5 UIT RO-EXAMPLE'!$D$37</definedName>
    <definedName name="ZOLLNER_SITE">'F 383324625_5 UIT RO'!$D$37</definedName>
    <definedName name="ZOLLNER_STRADA" localSheetId="1">'F 383324625_5 UIT RO-EXAMPLE'!$L$37</definedName>
    <definedName name="ZOLLNER_STRADA">'F 383324625_5 UIT RO'!$L$37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 i="1" l="1" a="1"/>
  <c r="AB1" i="1" s="1"/>
  <c r="U48" i="1" l="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47" i="1"/>
  <c r="G42" i="1"/>
  <c r="E42" i="1"/>
  <c r="F36" i="1"/>
  <c r="H41" i="5" l="1"/>
  <c r="F100" i="5" l="1"/>
  <c r="D100" i="5"/>
  <c r="P95" i="5"/>
  <c r="N95" i="5"/>
  <c r="L95" i="5"/>
  <c r="J95" i="5"/>
  <c r="H95" i="5"/>
  <c r="F95" i="5"/>
  <c r="D95" i="5"/>
  <c r="J90" i="5"/>
  <c r="H90" i="5"/>
  <c r="F90" i="5"/>
  <c r="D90" i="5"/>
  <c r="P85" i="5"/>
  <c r="N85" i="5"/>
  <c r="L85" i="5"/>
  <c r="J85" i="5"/>
  <c r="H85" i="5"/>
  <c r="F85" i="5"/>
  <c r="D85" i="5"/>
  <c r="B82" i="5"/>
  <c r="L79" i="5"/>
  <c r="J79" i="5"/>
  <c r="H79" i="5"/>
  <c r="F79" i="5"/>
  <c r="D79" i="5"/>
  <c r="U76" i="5"/>
  <c r="U75" i="5"/>
  <c r="U74" i="5"/>
  <c r="U73" i="5"/>
  <c r="U72" i="5"/>
  <c r="U71" i="5"/>
  <c r="U70" i="5"/>
  <c r="U69" i="5"/>
  <c r="U68" i="5"/>
  <c r="U67" i="5"/>
  <c r="U66" i="5"/>
  <c r="U65" i="5"/>
  <c r="U64" i="5"/>
  <c r="U63" i="5"/>
  <c r="U62" i="5"/>
  <c r="U61" i="5"/>
  <c r="U60" i="5"/>
  <c r="U59" i="5"/>
  <c r="U58" i="5"/>
  <c r="U57" i="5"/>
  <c r="U56" i="5"/>
  <c r="U55" i="5"/>
  <c r="U54" i="5"/>
  <c r="U53" i="5"/>
  <c r="U52" i="5"/>
  <c r="U51" i="5"/>
  <c r="U50" i="5"/>
  <c r="U49" i="5"/>
  <c r="U48" i="5"/>
  <c r="U47" i="5"/>
  <c r="X45" i="5"/>
  <c r="V45" i="5"/>
  <c r="U45" i="5"/>
  <c r="S45" i="5"/>
  <c r="R45" i="5"/>
  <c r="P45" i="5"/>
  <c r="N45" i="5"/>
  <c r="L45" i="5"/>
  <c r="J45" i="5"/>
  <c r="H45" i="5"/>
  <c r="F45" i="5"/>
  <c r="D45" i="5"/>
  <c r="B45" i="5"/>
  <c r="U42" i="5"/>
  <c r="R41" i="5"/>
  <c r="P41" i="5"/>
  <c r="N41" i="5"/>
  <c r="L41" i="5"/>
  <c r="J41" i="5"/>
  <c r="F41" i="5"/>
  <c r="D41" i="5"/>
  <c r="N37" i="5"/>
  <c r="L37" i="5"/>
  <c r="J37" i="5"/>
  <c r="H37" i="5"/>
  <c r="F37" i="5"/>
  <c r="P36" i="5"/>
  <c r="N36" i="5"/>
  <c r="L36" i="5"/>
  <c r="J36" i="5"/>
  <c r="H36" i="5"/>
  <c r="F36" i="5"/>
  <c r="D36" i="5"/>
  <c r="B36" i="5"/>
  <c r="H31" i="5"/>
  <c r="F31" i="5"/>
  <c r="D31" i="5"/>
  <c r="B31" i="5"/>
  <c r="J26" i="5"/>
  <c r="H26" i="5"/>
  <c r="F26" i="5"/>
  <c r="D26" i="5"/>
  <c r="B26" i="5"/>
  <c r="H21" i="5"/>
  <c r="F21" i="5"/>
  <c r="D21" i="5"/>
  <c r="B21" i="5"/>
  <c r="H16" i="5"/>
  <c r="F16" i="5"/>
  <c r="D16" i="5"/>
  <c r="AA15" i="5"/>
  <c r="AD14" i="5"/>
  <c r="AE13" i="5"/>
  <c r="AD13" i="5"/>
  <c r="J13" i="5"/>
  <c r="H13" i="5"/>
  <c r="F13" i="5"/>
  <c r="D13" i="5"/>
  <c r="B13" i="5"/>
  <c r="B10" i="5"/>
  <c r="L8" i="5"/>
  <c r="L7" i="5"/>
  <c r="L6" i="5"/>
  <c r="J6" i="5"/>
  <c r="L4" i="5"/>
  <c r="L3" i="5"/>
  <c r="L2" i="5"/>
  <c r="J2" i="5"/>
  <c r="G2" i="5"/>
  <c r="AB1" i="5" a="1"/>
  <c r="AB1" i="5" s="1"/>
  <c r="AA1" i="5" s="1"/>
  <c r="P36" i="1"/>
  <c r="N36" i="1"/>
  <c r="R41" i="1"/>
  <c r="P41" i="1"/>
  <c r="N41" i="1"/>
  <c r="L41" i="1"/>
  <c r="J41" i="1"/>
  <c r="H41" i="1"/>
  <c r="H36" i="1"/>
  <c r="J36" i="1"/>
  <c r="D41" i="1"/>
  <c r="F41" i="1"/>
  <c r="F79" i="1"/>
  <c r="D79" i="1"/>
  <c r="L8" i="1"/>
  <c r="L7" i="1"/>
  <c r="L6" i="1"/>
  <c r="J6" i="1"/>
  <c r="L4" i="1"/>
  <c r="L3" i="1"/>
  <c r="L2" i="1"/>
  <c r="J2" i="1"/>
  <c r="AD14" i="1"/>
  <c r="AD13" i="1"/>
  <c r="AA15" i="1"/>
  <c r="AE13" i="1"/>
  <c r="J13" i="1"/>
  <c r="D16" i="1"/>
  <c r="D13" i="1"/>
  <c r="P95" i="1"/>
  <c r="F100" i="1"/>
  <c r="H21" i="1"/>
  <c r="H95" i="1"/>
  <c r="F16" i="1"/>
  <c r="H45" i="1"/>
  <c r="X45" i="1"/>
  <c r="AA10" i="5" l="1"/>
  <c r="AA13" i="5"/>
  <c r="AA2" i="5"/>
  <c r="AA6" i="5"/>
  <c r="AA11" i="5"/>
  <c r="AA12" i="5"/>
  <c r="AA3" i="5"/>
  <c r="AA7" i="5"/>
  <c r="AA14" i="5"/>
  <c r="AA4" i="5"/>
  <c r="AA8" i="5"/>
  <c r="AA5" i="5"/>
  <c r="AA9" i="5"/>
  <c r="D100" i="1"/>
  <c r="L95" i="1"/>
  <c r="N95" i="1"/>
  <c r="P85" i="1"/>
  <c r="J90" i="1"/>
  <c r="H90" i="1"/>
  <c r="F90" i="1"/>
  <c r="D90" i="1"/>
  <c r="D85" i="1"/>
  <c r="N85" i="1"/>
  <c r="L85" i="1"/>
  <c r="L36" i="1"/>
  <c r="J85" i="1"/>
  <c r="H85" i="1"/>
  <c r="F85" i="1"/>
  <c r="D36" i="1"/>
  <c r="D95" i="1"/>
  <c r="B82" i="1"/>
  <c r="B10" i="1"/>
  <c r="J95" i="1"/>
  <c r="U42" i="1"/>
  <c r="H16" i="1"/>
  <c r="AD15" i="5" l="1"/>
  <c r="AC1" i="5" a="1"/>
  <c r="AC1" i="5" l="1"/>
  <c r="AA1" i="1"/>
  <c r="AA5" i="1"/>
  <c r="AA6" i="1"/>
  <c r="AA7" i="1"/>
  <c r="AA8" i="1"/>
  <c r="AA9" i="1"/>
  <c r="AA10" i="1"/>
  <c r="AA11" i="1"/>
  <c r="AA12" i="1"/>
  <c r="AA13" i="1"/>
  <c r="AA14" i="1"/>
  <c r="AA2" i="1"/>
  <c r="AA3" i="1"/>
  <c r="AA4" i="1"/>
  <c r="G2" i="1"/>
  <c r="V45" i="1"/>
  <c r="S45" i="1"/>
  <c r="U45" i="1"/>
  <c r="R45" i="1"/>
  <c r="D45" i="1"/>
  <c r="F45" i="1"/>
  <c r="L45" i="1"/>
  <c r="P45" i="1"/>
  <c r="N45" i="1"/>
  <c r="F13" i="1"/>
  <c r="F26" i="1"/>
  <c r="H26" i="1"/>
  <c r="J26" i="1"/>
  <c r="AD15" i="1" l="1"/>
  <c r="F95" i="1"/>
  <c r="J79" i="1"/>
  <c r="L79" i="1"/>
  <c r="B21" i="1"/>
  <c r="B13" i="1"/>
  <c r="B26" i="1"/>
  <c r="B31" i="1"/>
  <c r="B36" i="1"/>
  <c r="B45" i="1"/>
  <c r="H79" i="1"/>
  <c r="J45" i="1"/>
  <c r="H31" i="1"/>
  <c r="F31" i="1"/>
  <c r="D31" i="1"/>
  <c r="D26" i="1"/>
  <c r="F21" i="1"/>
  <c r="D21" i="1"/>
  <c r="H13" i="1"/>
  <c r="N37" i="1"/>
  <c r="L37" i="1"/>
  <c r="J37" i="1"/>
  <c r="H37" i="1"/>
  <c r="F37" i="1"/>
  <c r="AC1" i="1" a="1"/>
  <c r="AC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Huttora Katalin</author>
  </authors>
  <commentList>
    <comment ref="F27" authorId="0" shapeId="0" xr:uid="{93988DB7-2238-4072-86AC-9FA4D2F8FFC6}">
      <text>
        <r>
          <rPr>
            <b/>
            <sz val="9"/>
            <color indexed="81"/>
            <rFont val="Tahoma"/>
            <family val="2"/>
            <charset val="238"/>
          </rPr>
          <t>EN:</t>
        </r>
        <r>
          <rPr>
            <sz val="9"/>
            <color indexed="81"/>
            <rFont val="Tahoma"/>
            <family val="2"/>
            <charset val="238"/>
          </rPr>
          <t xml:space="preserve">
For suppliers you can check in transaction MK03.
For customers you can check in transaction VD03.
</t>
        </r>
        <r>
          <rPr>
            <b/>
            <sz val="9"/>
            <color indexed="81"/>
            <rFont val="Tahoma"/>
            <family val="2"/>
            <charset val="238"/>
          </rPr>
          <t>DE:</t>
        </r>
        <r>
          <rPr>
            <sz val="9"/>
            <color indexed="81"/>
            <rFont val="Tahoma"/>
            <family val="2"/>
            <charset val="238"/>
          </rPr>
          <t xml:space="preserve">
Für Lieferanten könnt ihr dies in der Transaktion MK03 überprüfen.
Für Kunden könnt ihr dies in der Transaktion VD03 prüfen.
</t>
        </r>
        <r>
          <rPr>
            <b/>
            <sz val="9"/>
            <color indexed="81"/>
            <rFont val="Tahoma"/>
            <family val="2"/>
            <charset val="238"/>
          </rPr>
          <t>RO:</t>
        </r>
        <r>
          <rPr>
            <sz val="9"/>
            <color indexed="81"/>
            <rFont val="Tahoma"/>
            <family val="2"/>
            <charset val="238"/>
          </rPr>
          <t xml:space="preserve">
Pentru furnizori, puteți verifica acest lucru în tranzacția MK03.
Pentru clienți, puteți verifica acest lucru în tranzacția VD03.
</t>
        </r>
        <r>
          <rPr>
            <b/>
            <sz val="9"/>
            <color indexed="81"/>
            <rFont val="Tahoma"/>
            <family val="2"/>
            <charset val="238"/>
          </rPr>
          <t xml:space="preserve">
HU:
</t>
        </r>
        <r>
          <rPr>
            <sz val="9"/>
            <color indexed="81"/>
            <rFont val="Tahoma"/>
            <family val="2"/>
            <charset val="238"/>
          </rPr>
          <t>A beszállítók esetében ezt az MK03-es tranzakcióban ellenőrizheted.
Vevők esetében ezt a VD03-as tranzakcióban ellenőrizheted.</t>
        </r>
      </text>
    </comment>
    <comment ref="D32" authorId="0" shapeId="0" xr:uid="{6DF31D29-FC48-401D-9D00-0896D327D8C2}">
      <text>
        <r>
          <rPr>
            <b/>
            <sz val="9"/>
            <color indexed="81"/>
            <rFont val="Tahoma"/>
            <family val="2"/>
            <charset val="238"/>
          </rPr>
          <t>EN:</t>
        </r>
        <r>
          <rPr>
            <sz val="9"/>
            <color indexed="81"/>
            <rFont val="Tahoma"/>
            <family val="2"/>
            <charset val="238"/>
          </rPr>
          <t xml:space="preserve">
Please fill in the information in capital letters. Please enter only capital letters and numbers.
Please do not use special characters (- ; , \ etc.).
- Correct example: GF380FR
- Incorrect example: gf-380-FR
</t>
        </r>
        <r>
          <rPr>
            <b/>
            <sz val="9"/>
            <color indexed="81"/>
            <rFont val="Tahoma"/>
            <family val="2"/>
            <charset val="238"/>
          </rPr>
          <t>DE:</t>
        </r>
        <r>
          <rPr>
            <sz val="9"/>
            <color indexed="81"/>
            <rFont val="Tahoma"/>
            <family val="2"/>
            <charset val="238"/>
          </rPr>
          <t xml:space="preserve">
Bitte geben Sie die Informationen in Großbuchstaben an. Bitte geben Sie nur Großbuchstaben und Zahlen ein.
Bitte verwenden Sie keine Sonderzeichen (- ; , \ usw.).
- Korrektes Beispiel: GF380FR
- Falsches Beispiel: gf-380-FR
</t>
        </r>
        <r>
          <rPr>
            <b/>
            <sz val="9"/>
            <color indexed="81"/>
            <rFont val="Tahoma"/>
            <family val="2"/>
            <charset val="238"/>
          </rPr>
          <t>RO:</t>
        </r>
        <r>
          <rPr>
            <sz val="9"/>
            <color indexed="81"/>
            <rFont val="Tahoma"/>
            <family val="2"/>
            <charset val="238"/>
          </rPr>
          <t xml:space="preserve">
Vă rugăm să completați informațiile cu majuscule. Vă rugăm să introduceți numai litere majuscule și cifre.
Vă rugăm să nu utilizați caractere speciale (- ; , \ etc.).
- Exemplu corect: GF380FR
- Exemplu incorect: gf-380-FR</t>
        </r>
        <r>
          <rPr>
            <b/>
            <sz val="9"/>
            <color indexed="81"/>
            <rFont val="Tahoma"/>
            <family val="2"/>
            <charset val="238"/>
          </rPr>
          <t xml:space="preserve">
HU:</t>
        </r>
        <r>
          <rPr>
            <sz val="9"/>
            <color indexed="81"/>
            <rFont val="Tahoma"/>
            <family val="2"/>
            <charset val="238"/>
          </rPr>
          <t xml:space="preserve">
Kérjük a az adatokat nagybetűvel kitölteni. Csak nagy betűvel írt betűt és számokat adjon meg.
Speciális karaktereket (-  ;  , \ stb.) kérjük ne haszáljon.
- Helyes példa: GF380FR
- Helytelen példa: gf-380-FR</t>
        </r>
      </text>
    </comment>
    <comment ref="F32" authorId="0" shapeId="0" xr:uid="{54725AE1-2273-4221-942A-DAC43FC42558}">
      <text>
        <r>
          <rPr>
            <b/>
            <sz val="9"/>
            <color indexed="81"/>
            <rFont val="Tahoma"/>
            <family val="2"/>
            <charset val="238"/>
          </rPr>
          <t>EN:</t>
        </r>
        <r>
          <rPr>
            <sz val="9"/>
            <color indexed="81"/>
            <rFont val="Tahoma"/>
            <family val="2"/>
            <charset val="238"/>
          </rPr>
          <t xml:space="preserve">
Please fill in the information in capital letters. Please enter only capital letters and numbers.
Please do not use special characters (- ; , \ etc.).
- Correct example: GF380FR
- Incorrect example: gf-380-FR
</t>
        </r>
        <r>
          <rPr>
            <b/>
            <sz val="9"/>
            <color indexed="81"/>
            <rFont val="Tahoma"/>
            <family val="2"/>
            <charset val="238"/>
          </rPr>
          <t>DE:</t>
        </r>
        <r>
          <rPr>
            <sz val="9"/>
            <color indexed="81"/>
            <rFont val="Tahoma"/>
            <family val="2"/>
            <charset val="238"/>
          </rPr>
          <t xml:space="preserve">
Bitte geben Sie die Informationen in Großbuchstaben an. Bitte geben Sie nur Großbuchstaben und Zahlen ein.
Bitte verwenden Sie keine Sonderzeichen (- ; , \ usw.).
- Korrektes Beispiel: GF380FR
- Falsches Beispiel: gf-380-FR
</t>
        </r>
        <r>
          <rPr>
            <b/>
            <sz val="9"/>
            <color indexed="81"/>
            <rFont val="Tahoma"/>
            <family val="2"/>
            <charset val="238"/>
          </rPr>
          <t>RO:</t>
        </r>
        <r>
          <rPr>
            <sz val="9"/>
            <color indexed="81"/>
            <rFont val="Tahoma"/>
            <family val="2"/>
            <charset val="238"/>
          </rPr>
          <t xml:space="preserve">
Vă rugăm să completați informațiile cu majuscule. Vă rugăm să introduceți numai litere majuscule și cifre.
Vă rugăm să nu utilizați caractere speciale (- ; , \ etc.).
- Exemplu corect: GF380FR
- Exemplu incorect: gf-380-FR</t>
        </r>
        <r>
          <rPr>
            <b/>
            <sz val="9"/>
            <color indexed="81"/>
            <rFont val="Tahoma"/>
            <family val="2"/>
            <charset val="238"/>
          </rPr>
          <t xml:space="preserve">
HU:</t>
        </r>
        <r>
          <rPr>
            <sz val="9"/>
            <color indexed="81"/>
            <rFont val="Tahoma"/>
            <family val="2"/>
            <charset val="238"/>
          </rPr>
          <t xml:space="preserve">
Kérjük a az adatokat nagybetűvel kitölteni. Csak nagy betűvel írt betűt és számokat adjon meg.
Speciális karaktereket (-  ;  , \ stb.) kérjük ne haszáljon.
- Helyes példa: GF380FR
- Helytelen példa: gf-380-FR</t>
        </r>
      </text>
    </comment>
    <comment ref="H32" authorId="0" shapeId="0" xr:uid="{FE336F05-4AA5-4507-BE50-5CB560C4E00A}">
      <text>
        <r>
          <rPr>
            <b/>
            <sz val="9"/>
            <color indexed="81"/>
            <rFont val="Tahoma"/>
            <family val="2"/>
            <charset val="238"/>
          </rPr>
          <t>EN:</t>
        </r>
        <r>
          <rPr>
            <sz val="9"/>
            <color indexed="81"/>
            <rFont val="Tahoma"/>
            <family val="2"/>
            <charset val="238"/>
          </rPr>
          <t xml:space="preserve">
Please fill in the information in capital letters. Please enter only capital letters and numbers.
Please do not use special characters (- ; , \ etc.).
- Correct example: GF380FR
- Incorrect example: gf-380-FR
</t>
        </r>
        <r>
          <rPr>
            <b/>
            <sz val="9"/>
            <color indexed="81"/>
            <rFont val="Tahoma"/>
            <family val="2"/>
            <charset val="238"/>
          </rPr>
          <t>DE:</t>
        </r>
        <r>
          <rPr>
            <sz val="9"/>
            <color indexed="81"/>
            <rFont val="Tahoma"/>
            <family val="2"/>
            <charset val="238"/>
          </rPr>
          <t xml:space="preserve">
Bitte geben Sie die Informationen in Großbuchstaben an. Bitte geben Sie nur Großbuchstaben und Zahlen ein.
Bitte verwenden Sie keine Sonderzeichen (- ; , \ usw.).
- Korrektes Beispiel: GF380FR
- Falsches Beispiel: gf-380-FR
</t>
        </r>
        <r>
          <rPr>
            <b/>
            <sz val="9"/>
            <color indexed="81"/>
            <rFont val="Tahoma"/>
            <family val="2"/>
            <charset val="238"/>
          </rPr>
          <t>RO:</t>
        </r>
        <r>
          <rPr>
            <sz val="9"/>
            <color indexed="81"/>
            <rFont val="Tahoma"/>
            <family val="2"/>
            <charset val="238"/>
          </rPr>
          <t xml:space="preserve">
Vă rugăm să completați informațiile cu majuscule. Vă rugăm să introduceți numai litere majuscule și cifre.
Vă rugăm să nu utilizați caractere speciale (- ; , \ etc.).
- Exemplu corect: GF380FR
- Exemplu incorect: gf-380-FR</t>
        </r>
        <r>
          <rPr>
            <b/>
            <sz val="9"/>
            <color indexed="81"/>
            <rFont val="Tahoma"/>
            <family val="2"/>
            <charset val="238"/>
          </rPr>
          <t xml:space="preserve">
HU:</t>
        </r>
        <r>
          <rPr>
            <sz val="9"/>
            <color indexed="81"/>
            <rFont val="Tahoma"/>
            <family val="2"/>
            <charset val="238"/>
          </rPr>
          <t xml:space="preserve">
Kérjük a az adatokat nagybetűvel kitölteni. Csak nagy betűvel írt betűt és számokat adjon meg.
Speciális karaktereket (-  ;  , \ stb.) kérjük ne haszáljon.
- Helyes példa: GF380FR
- Helytelen példa: gf-380-FR</t>
        </r>
      </text>
    </comment>
    <comment ref="X47" authorId="0" shapeId="0" xr:uid="{F658D048-864A-4736-BCA6-8D67EAB09222}">
      <text>
        <r>
          <rPr>
            <b/>
            <sz val="9"/>
            <color indexed="81"/>
            <rFont val="Tahoma"/>
            <family val="2"/>
            <charset val="238"/>
          </rPr>
          <t>EN:</t>
        </r>
        <r>
          <rPr>
            <sz val="9"/>
            <color indexed="81"/>
            <rFont val="Tahoma"/>
            <family val="2"/>
            <charset val="238"/>
          </rPr>
          <t xml:space="preserve">
For Inbound shipments: Zollner SAP purchase order number (e.g. 45xxxxxxxx, 55xxxxxxxx etc.)
For Outbound shipmements: Zollner SAP customer order no or Zollner SAP invoice number (e.g. 2xxxxxxxxx; 3xxxxxx etc.)
</t>
        </r>
        <r>
          <rPr>
            <b/>
            <sz val="9"/>
            <color indexed="81"/>
            <rFont val="Tahoma"/>
            <family val="2"/>
            <charset val="238"/>
          </rPr>
          <t>DE:</t>
        </r>
        <r>
          <rPr>
            <sz val="9"/>
            <color indexed="81"/>
            <rFont val="Tahoma"/>
            <family val="2"/>
            <charset val="238"/>
          </rPr>
          <t xml:space="preserve">
Für eingehende Sendungen: Zollner SAP-Bestellnummer (z.B. 45xxxxxxxx, 55xxxxxxxx etc.)
Für ausgehende Sendungen: Zollner SAP Kundenauftragsnummer oder Zollner SAP Rechnungsnummer (z.B. 2xxxxxxxxx; 3xxxxxx etc.)
</t>
        </r>
        <r>
          <rPr>
            <b/>
            <sz val="9"/>
            <color indexed="81"/>
            <rFont val="Tahoma"/>
            <family val="2"/>
            <charset val="238"/>
          </rPr>
          <t>RO:</t>
        </r>
        <r>
          <rPr>
            <sz val="9"/>
            <color indexed="81"/>
            <rFont val="Tahoma"/>
            <family val="2"/>
            <charset val="238"/>
          </rPr>
          <t xml:space="preserve">
Pentru expedierile de intrare: Numărul comenzii de achiziție Zollner SAP (de exemplu, 45xxxxxxxx, 55xxxxxxxx etc.).
Pentru expedierile de ieșire:  Numărul comenzii de vânzare SAP sau numărul facturii Zollner SAP (de exemplu, 2xxxxxxxxx; 3xxxxxx etc.).
</t>
        </r>
        <r>
          <rPr>
            <b/>
            <sz val="9"/>
            <color indexed="81"/>
            <rFont val="Tahoma"/>
            <family val="2"/>
            <charset val="238"/>
          </rPr>
          <t xml:space="preserve">HU:
</t>
        </r>
        <r>
          <rPr>
            <sz val="9"/>
            <color indexed="81"/>
            <rFont val="Tahoma"/>
            <family val="2"/>
            <charset val="238"/>
          </rPr>
          <t>Bejövő szállítmányok esetében: SAP megrendelésszám (pl. 45xxxxxxxxxxxx, 55xxxxxxxxxxxxxx stb.)
Kimenő szállítmányok esetében: Zollner SAP vevőrendelés száma vagy Zollner SAP számla száma (pl. 2xxxxxxxxxxxxx; 3xxxxxxxxxx stb.).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Huttora Katalin</author>
  </authors>
  <commentList>
    <comment ref="F27" authorId="0" shapeId="0" xr:uid="{EB515A67-93D1-44A6-B6B6-F81FB30FF941}">
      <text>
        <r>
          <rPr>
            <b/>
            <sz val="9"/>
            <color indexed="81"/>
            <rFont val="Tahoma"/>
            <family val="2"/>
            <charset val="238"/>
          </rPr>
          <t>EN:</t>
        </r>
        <r>
          <rPr>
            <sz val="9"/>
            <color indexed="81"/>
            <rFont val="Tahoma"/>
            <family val="2"/>
            <charset val="238"/>
          </rPr>
          <t xml:space="preserve">
For suppliers you can check in transaction MK03.
For customers you can check in transaction VD03.
</t>
        </r>
        <r>
          <rPr>
            <b/>
            <sz val="9"/>
            <color indexed="81"/>
            <rFont val="Tahoma"/>
            <family val="2"/>
            <charset val="238"/>
          </rPr>
          <t>DE:</t>
        </r>
        <r>
          <rPr>
            <sz val="9"/>
            <color indexed="81"/>
            <rFont val="Tahoma"/>
            <family val="2"/>
            <charset val="238"/>
          </rPr>
          <t xml:space="preserve">
Für Lieferanten könnt ihr dies in der Transaktion MK03 überprüfen.
Für Kunden könnt ihr dies in der Transaktion VD03 prüfen.
</t>
        </r>
        <r>
          <rPr>
            <b/>
            <sz val="9"/>
            <color indexed="81"/>
            <rFont val="Tahoma"/>
            <family val="2"/>
            <charset val="238"/>
          </rPr>
          <t>RO:</t>
        </r>
        <r>
          <rPr>
            <sz val="9"/>
            <color indexed="81"/>
            <rFont val="Tahoma"/>
            <family val="2"/>
            <charset val="238"/>
          </rPr>
          <t xml:space="preserve">
Pentru furnizori, puteți verifica acest lucru în tranzacția MK03.
Pentru clienți, puteți verifica acest lucru în tranzacția VD03.
</t>
        </r>
        <r>
          <rPr>
            <b/>
            <sz val="9"/>
            <color indexed="81"/>
            <rFont val="Tahoma"/>
            <family val="2"/>
            <charset val="238"/>
          </rPr>
          <t xml:space="preserve">
HU:
</t>
        </r>
        <r>
          <rPr>
            <sz val="9"/>
            <color indexed="81"/>
            <rFont val="Tahoma"/>
            <family val="2"/>
            <charset val="238"/>
          </rPr>
          <t>A beszállítók esetében ezt az MK03-es tranzakcióban ellenőrizheted.
Vevők esetében ezt a VD03-as tranzakcióban ellenőrizheted.</t>
        </r>
      </text>
    </comment>
    <comment ref="D32" authorId="0" shapeId="0" xr:uid="{6C020AB1-258C-485C-93A5-D8D79F3000A0}">
      <text>
        <r>
          <rPr>
            <b/>
            <sz val="9"/>
            <color indexed="81"/>
            <rFont val="Tahoma"/>
            <family val="2"/>
            <charset val="238"/>
          </rPr>
          <t>EN:</t>
        </r>
        <r>
          <rPr>
            <sz val="9"/>
            <color indexed="81"/>
            <rFont val="Tahoma"/>
            <family val="2"/>
            <charset val="238"/>
          </rPr>
          <t xml:space="preserve">
Please fill in the information in capital letters. Please enter only capital letters and numbers.
Please do not use special characters (- ; , \ etc.).
- Correct example: GF380FR
- Incorrect example: gf-380-FR
</t>
        </r>
        <r>
          <rPr>
            <b/>
            <sz val="9"/>
            <color indexed="81"/>
            <rFont val="Tahoma"/>
            <family val="2"/>
            <charset val="238"/>
          </rPr>
          <t>DE:</t>
        </r>
        <r>
          <rPr>
            <sz val="9"/>
            <color indexed="81"/>
            <rFont val="Tahoma"/>
            <family val="2"/>
            <charset val="238"/>
          </rPr>
          <t xml:space="preserve">
Bitte geben Sie die Informationen in Großbuchstaben an. Bitte geben Sie nur Großbuchstaben und Zahlen ein.
Bitte verwenden Sie keine Sonderzeichen (- ; , \ usw.).
- Korrektes Beispiel: GF380FR
- Falsches Beispiel: gf-380-FR
</t>
        </r>
        <r>
          <rPr>
            <b/>
            <sz val="9"/>
            <color indexed="81"/>
            <rFont val="Tahoma"/>
            <family val="2"/>
            <charset val="238"/>
          </rPr>
          <t>RO:</t>
        </r>
        <r>
          <rPr>
            <sz val="9"/>
            <color indexed="81"/>
            <rFont val="Tahoma"/>
            <family val="2"/>
            <charset val="238"/>
          </rPr>
          <t xml:space="preserve">
Vă rugăm să completați informațiile cu majuscule. Vă rugăm să introduceți numai litere majuscule și cifre.
Vă rugăm să nu utilizați caractere speciale (- ; , \ etc.).
- Exemplu corect: GF380FR
- Exemplu incorect: gf-380-FR</t>
        </r>
        <r>
          <rPr>
            <b/>
            <sz val="9"/>
            <color indexed="81"/>
            <rFont val="Tahoma"/>
            <family val="2"/>
            <charset val="238"/>
          </rPr>
          <t xml:space="preserve">
HU:</t>
        </r>
        <r>
          <rPr>
            <sz val="9"/>
            <color indexed="81"/>
            <rFont val="Tahoma"/>
            <family val="2"/>
            <charset val="238"/>
          </rPr>
          <t xml:space="preserve">
Kérjük a az adatokat nagybetűvel kitölteni. Csak nagy betűvel írt betűt és számokat adjon meg.
Speciális karaktereket (-  ;  , \ stb.) kérjük ne haszáljon.
- Helyes példa: GF380FR
- Helytelen példa: gf-380-FR</t>
        </r>
      </text>
    </comment>
    <comment ref="F32" authorId="0" shapeId="0" xr:uid="{F5A19E3D-2332-454C-A561-8D689B8EBC92}">
      <text>
        <r>
          <rPr>
            <b/>
            <sz val="9"/>
            <color indexed="81"/>
            <rFont val="Tahoma"/>
            <family val="2"/>
            <charset val="238"/>
          </rPr>
          <t>EN:</t>
        </r>
        <r>
          <rPr>
            <sz val="9"/>
            <color indexed="81"/>
            <rFont val="Tahoma"/>
            <family val="2"/>
            <charset val="238"/>
          </rPr>
          <t xml:space="preserve">
Please fill in the information in capital letters. Please enter only capital letters and numbers.
Please do not use special characters (- ; , \ etc.).
- Correct example: GF380FR
- Incorrect example: gf-380-FR
</t>
        </r>
        <r>
          <rPr>
            <b/>
            <sz val="9"/>
            <color indexed="81"/>
            <rFont val="Tahoma"/>
            <family val="2"/>
            <charset val="238"/>
          </rPr>
          <t>DE:</t>
        </r>
        <r>
          <rPr>
            <sz val="9"/>
            <color indexed="81"/>
            <rFont val="Tahoma"/>
            <family val="2"/>
            <charset val="238"/>
          </rPr>
          <t xml:space="preserve">
Bitte geben Sie die Informationen in Großbuchstaben an. Bitte geben Sie nur Großbuchstaben und Zahlen ein.
Bitte verwenden Sie keine Sonderzeichen (- ; , \ usw.).
- Korrektes Beispiel: GF380FR
- Falsches Beispiel: gf-380-FR
</t>
        </r>
        <r>
          <rPr>
            <b/>
            <sz val="9"/>
            <color indexed="81"/>
            <rFont val="Tahoma"/>
            <family val="2"/>
            <charset val="238"/>
          </rPr>
          <t>RO:</t>
        </r>
        <r>
          <rPr>
            <sz val="9"/>
            <color indexed="81"/>
            <rFont val="Tahoma"/>
            <family val="2"/>
            <charset val="238"/>
          </rPr>
          <t xml:space="preserve">
Vă rugăm să completați informațiile cu majuscule. Vă rugăm să introduceți numai litere majuscule și cifre.
Vă rugăm să nu utilizați caractere speciale (- ; , \ etc.).
- Exemplu corect: GF380FR
- Exemplu incorect: gf-380-FR</t>
        </r>
        <r>
          <rPr>
            <b/>
            <sz val="9"/>
            <color indexed="81"/>
            <rFont val="Tahoma"/>
            <family val="2"/>
            <charset val="238"/>
          </rPr>
          <t xml:space="preserve">
HU:</t>
        </r>
        <r>
          <rPr>
            <sz val="9"/>
            <color indexed="81"/>
            <rFont val="Tahoma"/>
            <family val="2"/>
            <charset val="238"/>
          </rPr>
          <t xml:space="preserve">
Kérjük a az adatokat nagybetűvel kitölteni. Csak nagy betűvel írt betűt és számokat adjon meg.
Speciális karaktereket (-  ;  , \ stb.) kérjük ne haszáljon.
- Helyes példa: GF380FR
- Helytelen példa: gf-380-FR</t>
        </r>
      </text>
    </comment>
    <comment ref="H32" authorId="0" shapeId="0" xr:uid="{77F72407-0935-40EB-BEE9-88B684318E74}">
      <text>
        <r>
          <rPr>
            <b/>
            <sz val="9"/>
            <color indexed="81"/>
            <rFont val="Tahoma"/>
            <family val="2"/>
            <charset val="238"/>
          </rPr>
          <t>EN:</t>
        </r>
        <r>
          <rPr>
            <sz val="9"/>
            <color indexed="81"/>
            <rFont val="Tahoma"/>
            <family val="2"/>
            <charset val="238"/>
          </rPr>
          <t xml:space="preserve">
Please fill in the information in capital letters. Please enter only capital letters and numbers.
Please do not use special characters (- ; , \ etc.).
- Correct example: GF380FR
- Incorrect example: gf-380-FR
</t>
        </r>
        <r>
          <rPr>
            <b/>
            <sz val="9"/>
            <color indexed="81"/>
            <rFont val="Tahoma"/>
            <family val="2"/>
            <charset val="238"/>
          </rPr>
          <t>DE:</t>
        </r>
        <r>
          <rPr>
            <sz val="9"/>
            <color indexed="81"/>
            <rFont val="Tahoma"/>
            <family val="2"/>
            <charset val="238"/>
          </rPr>
          <t xml:space="preserve">
Bitte geben Sie die Informationen in Großbuchstaben an. Bitte geben Sie nur Großbuchstaben und Zahlen ein.
Bitte verwenden Sie keine Sonderzeichen (- ; , \ usw.).
- Korrektes Beispiel: GF380FR
- Falsches Beispiel: gf-380-FR
</t>
        </r>
        <r>
          <rPr>
            <b/>
            <sz val="9"/>
            <color indexed="81"/>
            <rFont val="Tahoma"/>
            <family val="2"/>
            <charset val="238"/>
          </rPr>
          <t>RO:</t>
        </r>
        <r>
          <rPr>
            <sz val="9"/>
            <color indexed="81"/>
            <rFont val="Tahoma"/>
            <family val="2"/>
            <charset val="238"/>
          </rPr>
          <t xml:space="preserve">
Vă rugăm să completați informațiile cu majuscule. Vă rugăm să introduceți numai litere majuscule și cifre.
Vă rugăm să nu utilizați caractere speciale (- ; , \ etc.).
- Exemplu corect: GF380FR
- Exemplu incorect: gf-380-FR</t>
        </r>
        <r>
          <rPr>
            <b/>
            <sz val="9"/>
            <color indexed="81"/>
            <rFont val="Tahoma"/>
            <family val="2"/>
            <charset val="238"/>
          </rPr>
          <t xml:space="preserve">
HU:</t>
        </r>
        <r>
          <rPr>
            <sz val="9"/>
            <color indexed="81"/>
            <rFont val="Tahoma"/>
            <family val="2"/>
            <charset val="238"/>
          </rPr>
          <t xml:space="preserve">
Kérjük a az adatokat nagybetűvel kitölteni. Csak nagy betűvel írt betűt és számokat adjon meg.
Speciális karaktereket (-  ;  , \ stb.) kérjük ne haszáljon.
- Helyes példa: GF380FR
- Helytelen példa: gf-380-FR</t>
        </r>
      </text>
    </comment>
    <comment ref="X47" authorId="0" shapeId="0" xr:uid="{AE989309-B8C5-4E9B-99A4-AF3CC7C3E58F}">
      <text>
        <r>
          <rPr>
            <b/>
            <sz val="9"/>
            <color indexed="81"/>
            <rFont val="Tahoma"/>
            <family val="2"/>
            <charset val="238"/>
          </rPr>
          <t>EN:</t>
        </r>
        <r>
          <rPr>
            <sz val="9"/>
            <color indexed="81"/>
            <rFont val="Tahoma"/>
            <family val="2"/>
            <charset val="238"/>
          </rPr>
          <t xml:space="preserve">
For Inbound shipments: Zollner SAP purchase order number (e.g. 45xxxxxxxx, 55xxxxxxxx etc.)
For Outbound shipmements: Zollner SAP customer order no or Zollner SAP invoice number (e.g. 2xxxxxxxxx; 3xxxxxx etc.)
</t>
        </r>
        <r>
          <rPr>
            <b/>
            <sz val="9"/>
            <color indexed="81"/>
            <rFont val="Tahoma"/>
            <family val="2"/>
            <charset val="238"/>
          </rPr>
          <t>DE:</t>
        </r>
        <r>
          <rPr>
            <sz val="9"/>
            <color indexed="81"/>
            <rFont val="Tahoma"/>
            <family val="2"/>
            <charset val="238"/>
          </rPr>
          <t xml:space="preserve">
Für eingehende Sendungen: Zollner SAP-Bestellnummer (z.B. 45xxxxxxxx, 55xxxxxxxx etc.)
Für ausgehende Sendungen: Zollner SAP Kundenauftragsnummer oder Zollner SAP Rechnungsnummer (z.B. 2xxxxxxxxx; 3xxxxxx etc.)
</t>
        </r>
        <r>
          <rPr>
            <b/>
            <sz val="9"/>
            <color indexed="81"/>
            <rFont val="Tahoma"/>
            <family val="2"/>
            <charset val="238"/>
          </rPr>
          <t>RO:</t>
        </r>
        <r>
          <rPr>
            <sz val="9"/>
            <color indexed="81"/>
            <rFont val="Tahoma"/>
            <family val="2"/>
            <charset val="238"/>
          </rPr>
          <t xml:space="preserve">
Pentru expedierile de intrare: Numărul comenzii de achiziție Zollner SAP (de exemplu, 45xxxxxxxx, 55xxxxxxxx etc.).
Pentru expedierile de ieșire:  Numărul comenzii de vânzare SAP sau numărul facturii Zollner SAP (de exemplu, 2xxxxxxxxx; 3xxxxxx etc.).
</t>
        </r>
        <r>
          <rPr>
            <b/>
            <sz val="9"/>
            <color indexed="81"/>
            <rFont val="Tahoma"/>
            <family val="2"/>
            <charset val="238"/>
          </rPr>
          <t xml:space="preserve">HU:
</t>
        </r>
        <r>
          <rPr>
            <sz val="9"/>
            <color indexed="81"/>
            <rFont val="Tahoma"/>
            <family val="2"/>
            <charset val="238"/>
          </rPr>
          <t>Bejövő szállítmányok esetében: SAP megrendelésszám (pl. 45xxxxxxxxxxxx, 55xxxxxxxxxxxxxx stb.)
Kimenő szállítmányok esetében: Zollner SAP vevőrendelés száma vagy Zollner SAP számla száma (pl. 2xxxxxxxxxxxxx; 3xxxxxxxxxx stb.).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Huttora Katalin</author>
  </authors>
  <commentList>
    <comment ref="E3" authorId="0" shapeId="0" xr:uid="{AABF2416-142E-495E-AE42-9F1A0B325D28}">
      <text>
        <r>
          <rPr>
            <b/>
            <sz val="9"/>
            <color indexed="81"/>
            <rFont val="Tahoma"/>
            <family val="2"/>
            <charset val="238"/>
          </rPr>
          <t>Huttora Katalin:</t>
        </r>
        <r>
          <rPr>
            <sz val="9"/>
            <color indexed="81"/>
            <rFont val="Tahoma"/>
            <family val="2"/>
            <charset val="238"/>
          </rPr>
          <t xml:space="preserve">
Livrare de intrare</t>
        </r>
      </text>
    </comment>
    <comment ref="F3" authorId="0" shapeId="0" xr:uid="{3B3CB03B-22DE-4188-BE38-A7A50BDF0770}">
      <text>
        <r>
          <rPr>
            <b/>
            <sz val="9"/>
            <color indexed="81"/>
            <rFont val="Tahoma"/>
            <family val="2"/>
            <charset val="238"/>
          </rPr>
          <t>Huttora Katalin:</t>
        </r>
        <r>
          <rPr>
            <sz val="9"/>
            <color indexed="81"/>
            <rFont val="Tahoma"/>
            <family val="2"/>
            <charset val="238"/>
          </rPr>
          <t xml:space="preserve">
Beszállítás</t>
        </r>
      </text>
    </comment>
    <comment ref="E4" authorId="0" shapeId="0" xr:uid="{AA77B778-3353-452F-9CD6-D58A2B3DB52E}">
      <text>
        <r>
          <rPr>
            <b/>
            <sz val="9"/>
            <color indexed="81"/>
            <rFont val="Tahoma"/>
            <family val="2"/>
            <charset val="238"/>
          </rPr>
          <t>Huttora Katalin:</t>
        </r>
        <r>
          <rPr>
            <sz val="9"/>
            <color indexed="81"/>
            <rFont val="Tahoma"/>
            <family val="2"/>
            <charset val="238"/>
          </rPr>
          <t xml:space="preserve">
Livrare de iesire</t>
        </r>
      </text>
    </comment>
    <comment ref="F4" authorId="0" shapeId="0" xr:uid="{08E3ADC2-C542-4F08-BCB7-EEE8F3DE8EB4}">
      <text>
        <r>
          <rPr>
            <b/>
            <sz val="9"/>
            <color indexed="81"/>
            <rFont val="Tahoma"/>
            <family val="2"/>
            <charset val="238"/>
          </rPr>
          <t>Huttora Katalin:</t>
        </r>
        <r>
          <rPr>
            <sz val="9"/>
            <color indexed="81"/>
            <rFont val="Tahoma"/>
            <family val="2"/>
            <charset val="238"/>
          </rPr>
          <t xml:space="preserve">
Kiszállítás</t>
        </r>
      </text>
    </comment>
    <comment ref="C10" authorId="0" shapeId="0" xr:uid="{9F45674F-4A60-4588-A0FD-739CBD48191A}">
      <text>
        <r>
          <rPr>
            <sz val="9"/>
            <color indexed="81"/>
            <rFont val="Tahoma"/>
            <family val="2"/>
            <charset val="238"/>
          </rPr>
          <t>Service providers in Romania in the case of commercial  operations representing a non-transfer for goods unloaded on the territory of Romania for the provision of services; 
Suppliers in Romania in the case of commercial operations representing a non-transfer for goods returned to the territory of Romania after the provision of services;</t>
        </r>
      </text>
    </comment>
    <comment ref="C11" authorId="0" shapeId="0" xr:uid="{133A2D3D-B0CC-4A16-8E9C-7814D9735928}">
      <text>
        <r>
          <rPr>
            <sz val="9"/>
            <color indexed="81"/>
            <rFont val="Tahoma"/>
            <family val="2"/>
            <charset val="238"/>
          </rPr>
          <t xml:space="preserve">
The customer in Romania in the case of commercial operations which subscribe to the stock at the customer's disposal scheme where Romania is the Member State to which the goods have been dispatched or transported, for goods unloaded on Romanian territory as well as for goods delivered at a later stage after arrival to another taxable person in Romania;
The Romanian Funder in the case of commercial operations which subscribe to the stock at the disposal of the customer in the situation where Romania is the Member State from which the goods were dispatched or transported, for goods returned to Romania.</t>
        </r>
      </text>
    </comment>
    <comment ref="C13" authorId="0" shapeId="0" xr:uid="{291993ED-CADD-4585-B920-3C26F0D96243}">
      <text>
        <r>
          <rPr>
            <sz val="9"/>
            <color indexed="81"/>
            <rFont val="Tahoma"/>
            <family val="2"/>
            <charset val="238"/>
          </rPr>
          <t xml:space="preserve">Service providers in Romania in the case of commercial operations representing a non-transfer for goods reshipped to the state of the trading partner;
Suppliers in Romania in the case of commercial transactions representing a non-transfer for goods returned to Romania after the provision of services;
</t>
        </r>
      </text>
    </comment>
    <comment ref="C14" authorId="0" shapeId="0" xr:uid="{B8F80C17-3E11-42F2-981A-BAFC393BC883}">
      <text>
        <r>
          <rPr>
            <sz val="9"/>
            <color indexed="81"/>
            <rFont val="Tahoma"/>
            <family val="2"/>
            <charset val="238"/>
          </rPr>
          <t xml:space="preserve">
The customer in Romania in the case of commercial operations which subscribe to the stock at the customer's disposal scheme where Romania is the Member State to which the goods were dispatched or transported, if the goods in question are returned to the Member State from which they were originally dispatched or transported;
The Romanian Funder in the case of commercial operations which subscribe to the stock at the customer's disposal scheme where Romania is the Member State from which the goods are dispatched or transported;</t>
        </r>
      </text>
    </comment>
    <comment ref="C15" authorId="0" shapeId="0" xr:uid="{EA75B7FA-E69D-4063-92C6-706F76AB1CB0}">
      <text>
        <r>
          <rPr>
            <sz val="9"/>
            <color indexed="81"/>
            <rFont val="Tahoma"/>
            <family val="2"/>
            <charset val="238"/>
          </rPr>
          <t xml:space="preserve">
The supplier in Romania in the case of domestic transactions of goods;
The economic operator, for high tax risk goods held and transported between the place of loading and the place of unloading, located on national territory
</t>
        </r>
      </text>
    </comment>
    <comment ref="C16" authorId="0" shapeId="0" xr:uid="{D2286322-3297-4DE8-88EF-3195AB1818F7}">
      <text>
        <r>
          <rPr>
            <sz val="9"/>
            <color indexed="81"/>
            <rFont val="Tahoma"/>
            <family val="2"/>
            <charset val="238"/>
          </rPr>
          <t xml:space="preserve">
The consignee entered on the customs import declaration in the case of goods subject to import operations.
</t>
        </r>
      </text>
    </comment>
    <comment ref="C17" authorId="0" shapeId="0" xr:uid="{66262E84-88F8-4648-A898-610D6250D55F}">
      <text>
        <r>
          <rPr>
            <sz val="9"/>
            <color indexed="81"/>
            <rFont val="Tahoma"/>
            <family val="2"/>
            <charset val="238"/>
          </rPr>
          <t xml:space="preserve">
The consignor entered on the customs export declaration in the case of goods subject to export operations.</t>
        </r>
      </text>
    </comment>
    <comment ref="C18" authorId="0" shapeId="0" xr:uid="{F42C4093-A37E-47AA-AAB6-2C8BE5D0B31B}">
      <text>
        <r>
          <rPr>
            <sz val="9"/>
            <color indexed="81"/>
            <rFont val="Tahoma"/>
            <family val="2"/>
            <charset val="238"/>
          </rPr>
          <t xml:space="preserve">
The warehouseman, in the case of goods with a high tax risk which are the subject of intra-Community transactions in transit, for goods unloaded on the territory of Romania for storage or for the formation of a new consignment from one or more consignments of goods.</t>
        </r>
      </text>
    </comment>
    <comment ref="C19" authorId="0" shapeId="0" xr:uid="{D7D453A0-6C34-476D-A26D-1521BA63F793}">
      <text>
        <r>
          <rPr>
            <sz val="9"/>
            <color indexed="81"/>
            <rFont val="Tahoma"/>
            <family val="2"/>
            <charset val="238"/>
          </rPr>
          <t xml:space="preserve">
The warehouseman, in the case of high-tax-risk goods which are the subject of intra-Community transactions in transit, for goods loaded after storage or after the formation of a new consignment within the national territory from one or more consignments of goods.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<sst xmlns="http://schemas.openxmlformats.org/spreadsheetml/2006/main" count="2248" uniqueCount="1275">
  <si>
    <t>Direction of trade</t>
  </si>
  <si>
    <t>Inbound</t>
  </si>
  <si>
    <t>Outbound</t>
  </si>
  <si>
    <t>Economic transaction</t>
  </si>
  <si>
    <t>Domestic</t>
  </si>
  <si>
    <t>International</t>
  </si>
  <si>
    <t>Type of business operation</t>
  </si>
  <si>
    <t>EN</t>
  </si>
  <si>
    <t>DE</t>
  </si>
  <si>
    <t>RO</t>
  </si>
  <si>
    <t>HU</t>
  </si>
  <si>
    <t>AIC-Ach. Intracomunitare</t>
  </si>
  <si>
    <t>LHI-Lohn (UE) -intrare</t>
  </si>
  <si>
    <t>SCI-Stoc client-intrare</t>
  </si>
  <si>
    <t>LIC-Livr. Intracomunitara</t>
  </si>
  <si>
    <t>LHE-Lohn (UE) iesire</t>
  </si>
  <si>
    <t>SCE-Stoc client -iesire</t>
  </si>
  <si>
    <t>TTN-Transp. Pe teritoriu national</t>
  </si>
  <si>
    <t>IMP-Import</t>
  </si>
  <si>
    <t>EXP-Export</t>
  </si>
  <si>
    <t>DIN-Intrare pentru depozitare</t>
  </si>
  <si>
    <t>DIE-Iesire dupa depozitare</t>
  </si>
  <si>
    <t>AIC-Ach. Innergemeinschaftlich</t>
  </si>
  <si>
    <t>LHI-Lohn (EU) -Eintrag</t>
  </si>
  <si>
    <t>SCI-Stoc-Client-Eingang</t>
  </si>
  <si>
    <t>LIC-Livr. Intra-Gemeinschaft</t>
  </si>
  <si>
    <t>LHE-Lohn (EU) -ausgehend</t>
  </si>
  <si>
    <t>SCE-Stoc-Kunde-ausgehend</t>
  </si>
  <si>
    <t>TTN-Transp. Auf nationalem Gebiet</t>
  </si>
  <si>
    <t>EXP-Ausfuhr</t>
  </si>
  <si>
    <t>DIN-Eingang zur Lagerung</t>
  </si>
  <si>
    <t>DIE-Ausgang nach Lagerung</t>
  </si>
  <si>
    <t>National</t>
  </si>
  <si>
    <t>Belföld</t>
  </si>
  <si>
    <t>Nemzetközi</t>
  </si>
  <si>
    <t>Incoterms</t>
  </si>
  <si>
    <t>EXW</t>
  </si>
  <si>
    <t>FCA</t>
  </si>
  <si>
    <t>FAS</t>
  </si>
  <si>
    <t>FOB</t>
  </si>
  <si>
    <t>CPT</t>
  </si>
  <si>
    <t>CIF</t>
  </si>
  <si>
    <t>CFR</t>
  </si>
  <si>
    <t>DPU</t>
  </si>
  <si>
    <t>DAP</t>
  </si>
  <si>
    <t>DDP</t>
  </si>
  <si>
    <t>DAT</t>
  </si>
  <si>
    <t>DDU</t>
  </si>
  <si>
    <t>DAF</t>
  </si>
  <si>
    <t>DES</t>
  </si>
  <si>
    <t>DEQ</t>
  </si>
  <si>
    <t>Zollner RO loading-, unloading points</t>
  </si>
  <si>
    <t>Satu Mare</t>
  </si>
  <si>
    <t>Romania</t>
  </si>
  <si>
    <t>ZES Zollner Electronic S.R.L.</t>
  </si>
  <si>
    <t xml:space="preserve">nr. 16 </t>
  </si>
  <si>
    <t xml:space="preserve">Parc Industrial Sud </t>
  </si>
  <si>
    <t xml:space="preserve">nr. 10 </t>
  </si>
  <si>
    <t>AUD</t>
  </si>
  <si>
    <t>CAD</t>
  </si>
  <si>
    <t>CHF</t>
  </si>
  <si>
    <t>CNY</t>
  </si>
  <si>
    <t>CRC</t>
  </si>
  <si>
    <t>CZK</t>
  </si>
  <si>
    <t>DKK</t>
  </si>
  <si>
    <t>GBP</t>
  </si>
  <si>
    <t>HKD</t>
  </si>
  <si>
    <t>HUF</t>
  </si>
  <si>
    <t>INR</t>
  </si>
  <si>
    <t>JPY</t>
  </si>
  <si>
    <t>NOK</t>
  </si>
  <si>
    <t>PLN</t>
  </si>
  <si>
    <t>RON</t>
  </si>
  <si>
    <t>SEK</t>
  </si>
  <si>
    <t>SGD</t>
  </si>
  <si>
    <t>TND</t>
  </si>
  <si>
    <t>USD</t>
  </si>
  <si>
    <t>EUR</t>
  </si>
  <si>
    <t>Currencies</t>
  </si>
  <si>
    <t>Document type</t>
  </si>
  <si>
    <t>CMR</t>
  </si>
  <si>
    <t>Invoice</t>
  </si>
  <si>
    <t>Accompanying document</t>
  </si>
  <si>
    <t>Others</t>
  </si>
  <si>
    <t>Rechnung</t>
  </si>
  <si>
    <t>Warenbegleitschein</t>
  </si>
  <si>
    <t>Sonstiges</t>
  </si>
  <si>
    <t>Számla</t>
  </si>
  <si>
    <t>Árukísérő</t>
  </si>
  <si>
    <t>Egyéb</t>
  </si>
  <si>
    <t>Petea (HU)</t>
  </si>
  <si>
    <t>Calafat (BG)</t>
  </si>
  <si>
    <t>Carei  (HU)</t>
  </si>
  <si>
    <t>Cenad (HU)</t>
  </si>
  <si>
    <t>Episcopia Bihor (HU)</t>
  </si>
  <si>
    <t>Salonta (HU)</t>
  </si>
  <si>
    <t>Săcuieni (HU)</t>
  </si>
  <si>
    <t>Turnu (HU)</t>
  </si>
  <si>
    <t>Urziceni (HU)</t>
  </si>
  <si>
    <t>Valea lui Mihai (HU)</t>
  </si>
  <si>
    <t>Vladimirescu (HU)</t>
  </si>
  <si>
    <t>Porțile de Fier 1 (RS)</t>
  </si>
  <si>
    <t>Jimbolia(RS)</t>
  </si>
  <si>
    <t>Halmeu (UA)</t>
  </si>
  <si>
    <t>Stânca Costești (MD)</t>
  </si>
  <si>
    <t>Constanța Sud Agigea</t>
  </si>
  <si>
    <t>Siret  (UA)</t>
  </si>
  <si>
    <t>Nădlac 2 - A1 (HU)</t>
  </si>
  <si>
    <t>Borș 2 - A3 (HU)</t>
  </si>
  <si>
    <t>Factura</t>
  </si>
  <si>
    <t>Aviz de însoțire a mărfii</t>
  </si>
  <si>
    <t>Altele</t>
  </si>
  <si>
    <t>Country code (ISO 3166-1 alpha-2)</t>
  </si>
  <si>
    <t>AD-Andorra</t>
  </si>
  <si>
    <t>AE-United Arab Emirates</t>
  </si>
  <si>
    <t>AF-Afghanistan</t>
  </si>
  <si>
    <t>AG-Antigua and Barbuda</t>
  </si>
  <si>
    <t>AI-Anguilla</t>
  </si>
  <si>
    <t>AL-Albania</t>
  </si>
  <si>
    <t>AM-Armenia</t>
  </si>
  <si>
    <t>AO-Angola</t>
  </si>
  <si>
    <t>AQ-Antarctica</t>
  </si>
  <si>
    <t>AR-Argentina</t>
  </si>
  <si>
    <t>AS-American Samoa</t>
  </si>
  <si>
    <t>AT-Austria</t>
  </si>
  <si>
    <t>AU-Australia</t>
  </si>
  <si>
    <t>AW-Aruba</t>
  </si>
  <si>
    <t>AX-Åland Islands</t>
  </si>
  <si>
    <t>AZ-Azerbaijan</t>
  </si>
  <si>
    <t>BA-Bosnia and Herzegovina</t>
  </si>
  <si>
    <t>BB-Barbados</t>
  </si>
  <si>
    <t>BD-Bangladesh</t>
  </si>
  <si>
    <t>BE-Belgium</t>
  </si>
  <si>
    <t>BF-Burkina Faso</t>
  </si>
  <si>
    <t>BG-Bulgaria</t>
  </si>
  <si>
    <t>BH-Bahrain</t>
  </si>
  <si>
    <t>BI-Burundi</t>
  </si>
  <si>
    <t>BJ-Benin</t>
  </si>
  <si>
    <t>BL-Saint Barthélemy</t>
  </si>
  <si>
    <t>BM-Bermuda</t>
  </si>
  <si>
    <t>BN-Brunei</t>
  </si>
  <si>
    <t>BO-Bolivia</t>
  </si>
  <si>
    <t>BR-Brazil</t>
  </si>
  <si>
    <t>BS-Bahamas</t>
  </si>
  <si>
    <t>BT-Bhutan</t>
  </si>
  <si>
    <t>BV-Bouvet Island</t>
  </si>
  <si>
    <t>BW-Botswana</t>
  </si>
  <si>
    <t>BY-Belarus</t>
  </si>
  <si>
    <t>BZ-Belize</t>
  </si>
  <si>
    <t>CA-Canada</t>
  </si>
  <si>
    <t>CC-Cocos (Keeling) Islands</t>
  </si>
  <si>
    <t>CD-Democratic Republic of the Congo</t>
  </si>
  <si>
    <t>CF-Central African Republic</t>
  </si>
  <si>
    <t>CG-Congo</t>
  </si>
  <si>
    <t>CH-Switzerland</t>
  </si>
  <si>
    <t>CI-Côte d’Ivoire</t>
  </si>
  <si>
    <t>CK-Cook Islands</t>
  </si>
  <si>
    <t>CL-Chile</t>
  </si>
  <si>
    <t>CM-Cameroon</t>
  </si>
  <si>
    <t>CN-China</t>
  </si>
  <si>
    <t>CO-Colombia</t>
  </si>
  <si>
    <t>CP-Clipperton</t>
  </si>
  <si>
    <t>CR-Costa Rica</t>
  </si>
  <si>
    <t>CU-Cuba</t>
  </si>
  <si>
    <t>CV-Cabo Verde</t>
  </si>
  <si>
    <t>CW-Curaçao</t>
  </si>
  <si>
    <t>CX-Christmas Island</t>
  </si>
  <si>
    <t>CY-Cyprus</t>
  </si>
  <si>
    <t>CZ-Czechia</t>
  </si>
  <si>
    <t>DE-Germany</t>
  </si>
  <si>
    <t>DJ-Djibouti</t>
  </si>
  <si>
    <t>DK-Denmark</t>
  </si>
  <si>
    <t>DM-Dominica</t>
  </si>
  <si>
    <t>DO-Dominican Republic</t>
  </si>
  <si>
    <t>DZ-Algeria</t>
  </si>
  <si>
    <t>EC-Ecuador</t>
  </si>
  <si>
    <t>EE-Estonia</t>
  </si>
  <si>
    <t>EG-Egypt</t>
  </si>
  <si>
    <t>EH-Western Sahara</t>
  </si>
  <si>
    <t>EL-Greece</t>
  </si>
  <si>
    <t>ER-Eritrea</t>
  </si>
  <si>
    <t>ES-Spain</t>
  </si>
  <si>
    <t>ET-Ethiopia</t>
  </si>
  <si>
    <t>FI-Finland</t>
  </si>
  <si>
    <t>FJ-Fiji</t>
  </si>
  <si>
    <t>FK-Falkland Islands</t>
  </si>
  <si>
    <t>FM-Micronesia</t>
  </si>
  <si>
    <t>FO-Faroes</t>
  </si>
  <si>
    <t>FR-France</t>
  </si>
  <si>
    <t>GA-Gabon</t>
  </si>
  <si>
    <t>GD-Grenada</t>
  </si>
  <si>
    <t>GE-Georgia</t>
  </si>
  <si>
    <t>GF-French Guiana</t>
  </si>
  <si>
    <t>GG-Guernsey</t>
  </si>
  <si>
    <t>GH-Ghana</t>
  </si>
  <si>
    <t>GI-Gibraltar</t>
  </si>
  <si>
    <t>GL-Greenland</t>
  </si>
  <si>
    <t>GM-The Gambia</t>
  </si>
  <si>
    <t>GN-Guinea</t>
  </si>
  <si>
    <t>GP-Guadeloupe</t>
  </si>
  <si>
    <t>GQ-Equatorial Guinea</t>
  </si>
  <si>
    <t>GS-South Georgia and the South Sandwich Islands</t>
  </si>
  <si>
    <t>GT-Guatemala</t>
  </si>
  <si>
    <t>GU-Guam</t>
  </si>
  <si>
    <t>GW-Guinea-Bissau</t>
  </si>
  <si>
    <t>GY-Guyana</t>
  </si>
  <si>
    <t>HK-Hong Kong</t>
  </si>
  <si>
    <t>HM-Heard Island and McDonald Islands</t>
  </si>
  <si>
    <t>HN-Honduras</t>
  </si>
  <si>
    <t>HR-Croatia</t>
  </si>
  <si>
    <t>HT-Haiti</t>
  </si>
  <si>
    <t>HU-Hungary</t>
  </si>
  <si>
    <t>ID-Indonesia</t>
  </si>
  <si>
    <t>IE-Ireland</t>
  </si>
  <si>
    <t>IL-Israel</t>
  </si>
  <si>
    <t>IM-Isle of Man</t>
  </si>
  <si>
    <t>IN-India</t>
  </si>
  <si>
    <t>IO-British Indian Ocean Territory</t>
  </si>
  <si>
    <t>IQ-Iraq</t>
  </si>
  <si>
    <t>IR-Iran</t>
  </si>
  <si>
    <t>IS-Iceland</t>
  </si>
  <si>
    <t>IT-Italy</t>
  </si>
  <si>
    <t>JE-Jersey</t>
  </si>
  <si>
    <t>JM-Jamaica</t>
  </si>
  <si>
    <t>JO-Jordan</t>
  </si>
  <si>
    <t>JP-Japan</t>
  </si>
  <si>
    <t>KE-Kenya</t>
  </si>
  <si>
    <t>KG-Kyrgyzstan</t>
  </si>
  <si>
    <t>KH-Cambodia</t>
  </si>
  <si>
    <t>KI-Kiribati</t>
  </si>
  <si>
    <t>KM-Comoros</t>
  </si>
  <si>
    <t>KN-Saint Kitts and Nevis</t>
  </si>
  <si>
    <t>KP-North Korea</t>
  </si>
  <si>
    <t>KR-South Korea</t>
  </si>
  <si>
    <t>KW-Kuwait</t>
  </si>
  <si>
    <t>KY-Cayman Islands</t>
  </si>
  <si>
    <t>KZ-Kazakhstan</t>
  </si>
  <si>
    <t>LA-Laos</t>
  </si>
  <si>
    <t>LB-Lebanon</t>
  </si>
  <si>
    <t>LC-Saint Lucia</t>
  </si>
  <si>
    <t>LI-Liechtenstein</t>
  </si>
  <si>
    <t>LK-Sri Lanka</t>
  </si>
  <si>
    <t>LR-Liberia</t>
  </si>
  <si>
    <t>LS-Lesotho</t>
  </si>
  <si>
    <t>LT-Lithuania</t>
  </si>
  <si>
    <t>LU-Luxembourg</t>
  </si>
  <si>
    <t>LV-Latvia</t>
  </si>
  <si>
    <t>LY-Libya</t>
  </si>
  <si>
    <t>MA-Morocco</t>
  </si>
  <si>
    <t>MC-Monaco</t>
  </si>
  <si>
    <t>MD-Moldova</t>
  </si>
  <si>
    <t>ME-Montenegro</t>
  </si>
  <si>
    <t>MF-Saint Martin</t>
  </si>
  <si>
    <t>MG-Madagascar</t>
  </si>
  <si>
    <t>MH-Marshall Islands</t>
  </si>
  <si>
    <t>MK-North Macedonia</t>
  </si>
  <si>
    <t>ML-Mali</t>
  </si>
  <si>
    <t>MM-Myanmar/Burma</t>
  </si>
  <si>
    <t>MN-Mongolia</t>
  </si>
  <si>
    <t>MO-Macao</t>
  </si>
  <si>
    <t>MP-Northern Mariana Islands</t>
  </si>
  <si>
    <t>MQ-Martinique</t>
  </si>
  <si>
    <t>MR-Mauritania</t>
  </si>
  <si>
    <t>MS-Montserrat</t>
  </si>
  <si>
    <t>MT-Malta</t>
  </si>
  <si>
    <t>MU-Mauritius</t>
  </si>
  <si>
    <t>MV-Maldives</t>
  </si>
  <si>
    <t>MW-Malawi</t>
  </si>
  <si>
    <t>MX-Mexico</t>
  </si>
  <si>
    <t>MY-Malaysia</t>
  </si>
  <si>
    <t>MZ-Mozambique</t>
  </si>
  <si>
    <t>NA-Namibia</t>
  </si>
  <si>
    <t>NC-New Caledonia</t>
  </si>
  <si>
    <t>NE-Niger</t>
  </si>
  <si>
    <t>NF-Norfolk Island</t>
  </si>
  <si>
    <t>NG-Nigeria</t>
  </si>
  <si>
    <t>NI-Nicaragua</t>
  </si>
  <si>
    <t>NL-Netherlands</t>
  </si>
  <si>
    <t>NO-Norway</t>
  </si>
  <si>
    <t>NP-Nepal</t>
  </si>
  <si>
    <t>NR-Nauru</t>
  </si>
  <si>
    <t>NU-Niue</t>
  </si>
  <si>
    <t>NZ-New Zealand</t>
  </si>
  <si>
    <t>OM-Oman</t>
  </si>
  <si>
    <t>PA-Panama</t>
  </si>
  <si>
    <t>PE-Peru</t>
  </si>
  <si>
    <t>PF-French Polynesia</t>
  </si>
  <si>
    <t>PG-Papua New Guinea</t>
  </si>
  <si>
    <t>PH-Philippines</t>
  </si>
  <si>
    <t>PK-Pakistan</t>
  </si>
  <si>
    <t>PL-Poland</t>
  </si>
  <si>
    <t>PM-Saint Pierre and Miquelon</t>
  </si>
  <si>
    <t>PN-Pitcairn Islands</t>
  </si>
  <si>
    <t>PR-Puerto Rico</t>
  </si>
  <si>
    <t>PT-Portugal</t>
  </si>
  <si>
    <t>PW-Palau</t>
  </si>
  <si>
    <t>PY-Paraguay</t>
  </si>
  <si>
    <t>QA-Qatar</t>
  </si>
  <si>
    <t>RE-Réunion</t>
  </si>
  <si>
    <t>RO-Romania</t>
  </si>
  <si>
    <t>RS-Serbia</t>
  </si>
  <si>
    <t>RU-Russia</t>
  </si>
  <si>
    <t>RW-Rwanda</t>
  </si>
  <si>
    <t>SA-Saudi Arabia</t>
  </si>
  <si>
    <t>SB-Solomon Islands</t>
  </si>
  <si>
    <t>SC-Seychelles</t>
  </si>
  <si>
    <t>SD-Sudan</t>
  </si>
  <si>
    <t>SE-Sweden</t>
  </si>
  <si>
    <t>SG-Singapore</t>
  </si>
  <si>
    <t>SH-Saint Helena, Ascension and Tristan da Cunha</t>
  </si>
  <si>
    <t>SI-Slovenia</t>
  </si>
  <si>
    <t>SJ-Svalbard and Jan Mayen</t>
  </si>
  <si>
    <t>SK-Slovakia</t>
  </si>
  <si>
    <t>SL-Sierra Leone</t>
  </si>
  <si>
    <t>SM-San Marino</t>
  </si>
  <si>
    <t>SN-Senegal</t>
  </si>
  <si>
    <t>SO-Somalia</t>
  </si>
  <si>
    <t>SR-Suriname</t>
  </si>
  <si>
    <t>SS-South Sudan</t>
  </si>
  <si>
    <t>ST-São Tomé and Príncipe</t>
  </si>
  <si>
    <t>SV-El Salvador</t>
  </si>
  <si>
    <t>SX-Sint Maarten</t>
  </si>
  <si>
    <t>SY-Syria</t>
  </si>
  <si>
    <t>SZ-Eswatini</t>
  </si>
  <si>
    <t>TC-Turks and Caicos Islands</t>
  </si>
  <si>
    <t>TD-Chad</t>
  </si>
  <si>
    <t>TF-French Southern and Antarctic Lands</t>
  </si>
  <si>
    <t>TG-Togo</t>
  </si>
  <si>
    <t>TH-Thailand</t>
  </si>
  <si>
    <t>TJ-Tajikistan</t>
  </si>
  <si>
    <t>TK-Tokelau</t>
  </si>
  <si>
    <t>TL-Timor-Leste</t>
  </si>
  <si>
    <t>TM-Turkmenistan</t>
  </si>
  <si>
    <t>TN-Tunisia</t>
  </si>
  <si>
    <t>TO-Tonga</t>
  </si>
  <si>
    <t>TR-Turkey</t>
  </si>
  <si>
    <t>TT-Trinidad and Tobago</t>
  </si>
  <si>
    <t>TV-Tuvalu</t>
  </si>
  <si>
    <t>TW-Taiwan</t>
  </si>
  <si>
    <t>TZ-Tanzania</t>
  </si>
  <si>
    <t>UA-Ukraine</t>
  </si>
  <si>
    <t>UG-Uganda</t>
  </si>
  <si>
    <t>UK-United Kingdom</t>
  </si>
  <si>
    <t>UM-United States Minor Outlying Islands</t>
  </si>
  <si>
    <t>US-United States</t>
  </si>
  <si>
    <t>UY-Uruguay</t>
  </si>
  <si>
    <t>UZ-Uzbekistan</t>
  </si>
  <si>
    <t>VA-Holy See/Vatican City</t>
  </si>
  <si>
    <t>VC-Saint Vincent and the Grenadines</t>
  </si>
  <si>
    <t>VE-Venezuela</t>
  </si>
  <si>
    <t>VG-British Virgin Islands</t>
  </si>
  <si>
    <t>VI-US Virgin Islands</t>
  </si>
  <si>
    <t>VN-Vietnam</t>
  </si>
  <si>
    <t>VU-Vanuatu</t>
  </si>
  <si>
    <t>WF-Wallis and Futuna</t>
  </si>
  <si>
    <t>WS-Samoa</t>
  </si>
  <si>
    <t>YE-Yemen</t>
  </si>
  <si>
    <t>YT-Mayotte</t>
  </si>
  <si>
    <t>ZA-South Africa</t>
  </si>
  <si>
    <t>ZM-Zambia</t>
  </si>
  <si>
    <t>ZW-Zimbabwe</t>
  </si>
  <si>
    <t>AE-Vereinigte Arabische Emirate</t>
  </si>
  <si>
    <t>AG-Antigua und Barbuda</t>
  </si>
  <si>
    <t>AL-Albanien</t>
  </si>
  <si>
    <t>AM-Armenien</t>
  </si>
  <si>
    <t>AQ-Antarktis</t>
  </si>
  <si>
    <t>AR-Argentinien</t>
  </si>
  <si>
    <t>AS-Amerikanisch-Samoa</t>
  </si>
  <si>
    <t>AT-Österreich</t>
  </si>
  <si>
    <t>AU-Australien</t>
  </si>
  <si>
    <t>AX-Ålandinseln</t>
  </si>
  <si>
    <t>AZ-Aserbaidschan</t>
  </si>
  <si>
    <t>BA-Bosnien und Herzegowina</t>
  </si>
  <si>
    <t>BD-Bangladesch</t>
  </si>
  <si>
    <t>BE-Belgien</t>
  </si>
  <si>
    <t>BG-Bulgarien</t>
  </si>
  <si>
    <t>BL-St. Barthélemy</t>
  </si>
  <si>
    <t>BO-Bolivien</t>
  </si>
  <si>
    <t>BR-Brasilien</t>
  </si>
  <si>
    <t>BV-Bouvetinsel</t>
  </si>
  <si>
    <t>BW-Botsuana</t>
  </si>
  <si>
    <t>CA-Kanada</t>
  </si>
  <si>
    <t>CC-Kokosinseln</t>
  </si>
  <si>
    <t>CD-Demokratische Republik Kongo</t>
  </si>
  <si>
    <t>CF-Zentralafrikanische Republik</t>
  </si>
  <si>
    <t>CG-Republik Kongo</t>
  </si>
  <si>
    <t>CH-Schweiz</t>
  </si>
  <si>
    <t>CK-Cookinseln</t>
  </si>
  <si>
    <t>CM-Kamerun</t>
  </si>
  <si>
    <t>CO-Kolumbien</t>
  </si>
  <si>
    <t>CU-Kuba</t>
  </si>
  <si>
    <t>CX-Weihnachtsinsel</t>
  </si>
  <si>
    <t>CY-Zypern</t>
  </si>
  <si>
    <t>CZ-Tschechien</t>
  </si>
  <si>
    <t>DE-Deutschland</t>
  </si>
  <si>
    <t>DJ-Dschibuti</t>
  </si>
  <si>
    <t>DK-Dänemark</t>
  </si>
  <si>
    <t>DO-Dominikanische Republik</t>
  </si>
  <si>
    <t>DZ-Algerien</t>
  </si>
  <si>
    <t>EE-Estland</t>
  </si>
  <si>
    <t>EG-Ägypten</t>
  </si>
  <si>
    <t>EH-Westsahara</t>
  </si>
  <si>
    <t>EL-Griechenland</t>
  </si>
  <si>
    <t>ES-Spanien</t>
  </si>
  <si>
    <t>ET-Äthiopien</t>
  </si>
  <si>
    <t>FI-Finnland</t>
  </si>
  <si>
    <t>FJ-Fidschi</t>
  </si>
  <si>
    <t>FK-Falklandinseln</t>
  </si>
  <si>
    <t>FM-Mikronesien</t>
  </si>
  <si>
    <t>FO-Färöer</t>
  </si>
  <si>
    <t>FR-Frankreich</t>
  </si>
  <si>
    <t>GA-Gabun</t>
  </si>
  <si>
    <t>GE-Georgien</t>
  </si>
  <si>
    <t>GF-Französisch-Guayana</t>
  </si>
  <si>
    <t>GL-Grönland</t>
  </si>
  <si>
    <t>GM-Gambia</t>
  </si>
  <si>
    <t>GQ-Äquatorialguinea</t>
  </si>
  <si>
    <t>GS-Südgeorgien und die Südlichen Sandwichinseln</t>
  </si>
  <si>
    <t>HK-Hongkong</t>
  </si>
  <si>
    <t>HM-Heard und die McDonaldinseln</t>
  </si>
  <si>
    <t>HR-Kroatien</t>
  </si>
  <si>
    <t>HU-Ungarn</t>
  </si>
  <si>
    <t>ID-Indonesien</t>
  </si>
  <si>
    <t>IE-Irland</t>
  </si>
  <si>
    <t>IM-Insel Man</t>
  </si>
  <si>
    <t>IN-Indien</t>
  </si>
  <si>
    <t>IO-Britisches Territorium im Indischen Ozean</t>
  </si>
  <si>
    <t>IQ-Irak</t>
  </si>
  <si>
    <t>IS-Island</t>
  </si>
  <si>
    <t>IT-Italien</t>
  </si>
  <si>
    <t>JM-Jamaika</t>
  </si>
  <si>
    <t>JO-Jordanien</t>
  </si>
  <si>
    <t>KE-Kenia</t>
  </si>
  <si>
    <t>KG-Kirgisistan</t>
  </si>
  <si>
    <t>KH-Kambodscha</t>
  </si>
  <si>
    <t>KM-Komoren</t>
  </si>
  <si>
    <t>KN-St. Kitts und Nevis</t>
  </si>
  <si>
    <t>KP-Nordkorea</t>
  </si>
  <si>
    <t>KR-Südkorea</t>
  </si>
  <si>
    <t>KY-Kaimaninseln</t>
  </si>
  <si>
    <t>KZ-Kasachstan</t>
  </si>
  <si>
    <t>LA-Demokratische Volksrepublik Laos</t>
  </si>
  <si>
    <t>LB-Libanon</t>
  </si>
  <si>
    <t>LC-St. Lucia</t>
  </si>
  <si>
    <t>LT-Litauen</t>
  </si>
  <si>
    <t>LU-Luxemburg</t>
  </si>
  <si>
    <t>LV-Lettland</t>
  </si>
  <si>
    <t>LY-Libyen</t>
  </si>
  <si>
    <t>MA-Marokko</t>
  </si>
  <si>
    <t>MD-Moldau</t>
  </si>
  <si>
    <t>MF-St. Martin</t>
  </si>
  <si>
    <t>MG-Madagaskar</t>
  </si>
  <si>
    <t>MH-Marshallinseln</t>
  </si>
  <si>
    <t>MK-Nordmazedonien</t>
  </si>
  <si>
    <t>MM-Myanmar/Birma</t>
  </si>
  <si>
    <t>MN-Mongolei</t>
  </si>
  <si>
    <t>MO-Macau</t>
  </si>
  <si>
    <t>MP-Nördliche Marianen</t>
  </si>
  <si>
    <t>MR-Mauretanien</t>
  </si>
  <si>
    <t>MV-Malediven</t>
  </si>
  <si>
    <t>MX-Mexiko</t>
  </si>
  <si>
    <t>MZ-Mosambik</t>
  </si>
  <si>
    <t>NC-Neukaledonien</t>
  </si>
  <si>
    <t>NF-Norfolkinsel</t>
  </si>
  <si>
    <t>NL-Niederlande</t>
  </si>
  <si>
    <t>NO-Norwegen</t>
  </si>
  <si>
    <t>NZ-Neuseeland</t>
  </si>
  <si>
    <t>PF-Französisch-Polynesien</t>
  </si>
  <si>
    <t>PG-Papua-Neuguinea</t>
  </si>
  <si>
    <t>PH-Philippinen</t>
  </si>
  <si>
    <t>PL-Polen</t>
  </si>
  <si>
    <t>PM-St. Pierre und Miquelon</t>
  </si>
  <si>
    <t>PN-Pitcairninseln</t>
  </si>
  <si>
    <t>QA-Katar</t>
  </si>
  <si>
    <t>RO-Rumänien</t>
  </si>
  <si>
    <t>RS-Serbien</t>
  </si>
  <si>
    <t>RU-Russland</t>
  </si>
  <si>
    <t>RW-Ruanda</t>
  </si>
  <si>
    <t>SA-Saudi-Arabien</t>
  </si>
  <si>
    <t>SB-Salomonen</t>
  </si>
  <si>
    <t>SC-Seychellen</t>
  </si>
  <si>
    <t>SE-Schweden</t>
  </si>
  <si>
    <t>SG-Singapur</t>
  </si>
  <si>
    <t>SH-St. Helena, Ascension und Tristan da Cunha</t>
  </si>
  <si>
    <t>SI-Slowenien</t>
  </si>
  <si>
    <t>SJ-Svalbard und Jan Mayen</t>
  </si>
  <si>
    <t>SK-Slowakei</t>
  </si>
  <si>
    <t>SS-Südsudan</t>
  </si>
  <si>
    <t>ST-São Tomé und Príncipe</t>
  </si>
  <si>
    <t>SY-Syrien</t>
  </si>
  <si>
    <t>TC-Turks- und Caicosinseln</t>
  </si>
  <si>
    <t>TD-Tschad</t>
  </si>
  <si>
    <t>TF-Französische Süd- und Antarktisgebiete</t>
  </si>
  <si>
    <t>TJ-Tadschikistan</t>
  </si>
  <si>
    <t>TN-Tunesien</t>
  </si>
  <si>
    <t>TR-Türkei</t>
  </si>
  <si>
    <t>TT-Trinidad und Tobago</t>
  </si>
  <si>
    <t>TZ-Tansania</t>
  </si>
  <si>
    <t>UK-Vereinigtes Königreich</t>
  </si>
  <si>
    <t>UM-Kleinere Amerikanische Überseeinseln</t>
  </si>
  <si>
    <t>US-Vereinigte Staaten</t>
  </si>
  <si>
    <t>UZ-Usbekistan</t>
  </si>
  <si>
    <t>VA-Heiliger Stuhl/Vatikanstadt</t>
  </si>
  <si>
    <t>VC-St. Vincent und die Grenadinen</t>
  </si>
  <si>
    <t>VG-Britische Jungferninseln</t>
  </si>
  <si>
    <t>VI-Amerikanische Jungferninseln</t>
  </si>
  <si>
    <t>WF-Wallis und Futuna</t>
  </si>
  <si>
    <t>YE-Jemen</t>
  </si>
  <si>
    <t>ZA-Südafrika</t>
  </si>
  <si>
    <t>ZM-Sambia</t>
  </si>
  <si>
    <t>ZW-Simbabwe</t>
  </si>
  <si>
    <t>AE-Emiratele Arabe Unite</t>
  </si>
  <si>
    <t>AF-Afganistan</t>
  </si>
  <si>
    <t>AG-Antigua și Barbuda</t>
  </si>
  <si>
    <t>AS-Samoa Americană</t>
  </si>
  <si>
    <t>AX-Insulele Åland</t>
  </si>
  <si>
    <t>AZ-Azerbaidjan</t>
  </si>
  <si>
    <t>BA-Bosnia și Herțegovina</t>
  </si>
  <si>
    <t>BE-Belgia</t>
  </si>
  <si>
    <t>BL-Saint-Barthélemy</t>
  </si>
  <si>
    <t>BR-Brazilia</t>
  </si>
  <si>
    <t>BV-Insula Bouvet</t>
  </si>
  <si>
    <t>CC-Insulele Cocos (Keeling)</t>
  </si>
  <si>
    <t>CD-Republica Democratică Congo</t>
  </si>
  <si>
    <t>CF-Republica Centrafricană</t>
  </si>
  <si>
    <t>CH-Elveția</t>
  </si>
  <si>
    <t>CK-Insulele Cook</t>
  </si>
  <si>
    <t>CM-Camerun</t>
  </si>
  <si>
    <t>CO-Columbia</t>
  </si>
  <si>
    <t>CX-Insula Christmas</t>
  </si>
  <si>
    <t>CY-Cipru</t>
  </si>
  <si>
    <t>CZ-Cehia</t>
  </si>
  <si>
    <t>DE-Germania</t>
  </si>
  <si>
    <t>DK-Danemarca</t>
  </si>
  <si>
    <t>DO-Republica Dominicană</t>
  </si>
  <si>
    <t>EG-Egipt</t>
  </si>
  <si>
    <t>EH-Sahara Occidentală</t>
  </si>
  <si>
    <t>EL-Grecia</t>
  </si>
  <si>
    <t>ER-Eritreea</t>
  </si>
  <si>
    <t>ES-Spania</t>
  </si>
  <si>
    <t>ET-Etiopia</t>
  </si>
  <si>
    <t>FI-Finlanda</t>
  </si>
  <si>
    <t>FK-Insulele Falkland</t>
  </si>
  <si>
    <t>FM-Micronezia</t>
  </si>
  <si>
    <t>FO-Insulele Feroe</t>
  </si>
  <si>
    <t>FR-Franța</t>
  </si>
  <si>
    <t>GF-Guyana Franceză</t>
  </si>
  <si>
    <t>GL-Groenlanda</t>
  </si>
  <si>
    <t>GN-Guineea</t>
  </si>
  <si>
    <t>GP-Guadelupa</t>
  </si>
  <si>
    <t>GQ-Guineea Ecuatorială</t>
  </si>
  <si>
    <t>GS-Georgia de Sud și Insulele Sandwich de Sud</t>
  </si>
  <si>
    <t>GW-Guineea-Bissau</t>
  </si>
  <si>
    <t>HM-Insula Heard și Insulele McDonald</t>
  </si>
  <si>
    <t>HR-Croația</t>
  </si>
  <si>
    <t>HU-Ungaria</t>
  </si>
  <si>
    <t>ID-Indonezie</t>
  </si>
  <si>
    <t>IE-Irlanda</t>
  </si>
  <si>
    <t>IM-Insula Man</t>
  </si>
  <si>
    <t>IO-Teritoriul Britanic din Oceanul Indian</t>
  </si>
  <si>
    <t>IS-Islanda</t>
  </si>
  <si>
    <t>IT-Italia</t>
  </si>
  <si>
    <t>JO-Iordania</t>
  </si>
  <si>
    <t>JP-Japonia</t>
  </si>
  <si>
    <t>KG-Kârgâzstan</t>
  </si>
  <si>
    <t>KH-Cambodgia</t>
  </si>
  <si>
    <t>KM-Comore</t>
  </si>
  <si>
    <t>KN-Saint Kitts și Nevis</t>
  </si>
  <si>
    <t>KP-Coreea de Nord</t>
  </si>
  <si>
    <t>KR-Coreea de Sud</t>
  </si>
  <si>
    <t>KW-Kuweit</t>
  </si>
  <si>
    <t>KY-Insulele Cayman</t>
  </si>
  <si>
    <t>KZ-Kazahstan</t>
  </si>
  <si>
    <t>LB-Liban</t>
  </si>
  <si>
    <t>LT-Lituania</t>
  </si>
  <si>
    <t>LV-Letonia</t>
  </si>
  <si>
    <t>LY-Libia</t>
  </si>
  <si>
    <t>MA-Maroc</t>
  </si>
  <si>
    <t>ME-Muntenegru</t>
  </si>
  <si>
    <t>MF-Saint-Martin</t>
  </si>
  <si>
    <t>MH-Insulele Marshall</t>
  </si>
  <si>
    <t>MK-Macedonia de Nord</t>
  </si>
  <si>
    <t>MM-Myanmar/Birmania</t>
  </si>
  <si>
    <t>MP-Insulele Mariane de Nord</t>
  </si>
  <si>
    <t>MQ-Martinica</t>
  </si>
  <si>
    <t>MV-Maldive</t>
  </si>
  <si>
    <t>MX-Mexic</t>
  </si>
  <si>
    <t>MZ-Mozambic</t>
  </si>
  <si>
    <t>NC-Noua Caledonie</t>
  </si>
  <si>
    <t>NF-Insula Norfolk</t>
  </si>
  <si>
    <t>NL-Țările de Jos</t>
  </si>
  <si>
    <t>NO-Norvegia</t>
  </si>
  <si>
    <t>NZ-Noua Zeelandă</t>
  </si>
  <si>
    <t>PF-Polinezia Franceză</t>
  </si>
  <si>
    <t>PG-Papua-Noua Guinee</t>
  </si>
  <si>
    <t>PH-Filipine</t>
  </si>
  <si>
    <t>PL-Polonia</t>
  </si>
  <si>
    <t>PM-Saint-Pierre și Miquelon</t>
  </si>
  <si>
    <t>PN-Insulele Pitcairn</t>
  </si>
  <si>
    <t>PT-Portugalia</t>
  </si>
  <si>
    <t>RO-România</t>
  </si>
  <si>
    <t>RU-Rusia</t>
  </si>
  <si>
    <t>SA-Arabia Saudită</t>
  </si>
  <si>
    <t>SB-Insulele Solomon</t>
  </si>
  <si>
    <t>SE-Suedia</t>
  </si>
  <si>
    <t>SH-Sfânta Elena, Ascension și Tristan da Cunha</t>
  </si>
  <si>
    <t>SJ-Svalbard și Jan Mayen</t>
  </si>
  <si>
    <t>SK-Slovacia</t>
  </si>
  <si>
    <t>SS-Sudanul de Sud</t>
  </si>
  <si>
    <t>ST-São Tomé și Príncipe</t>
  </si>
  <si>
    <t>SX-Sint-Maarten</t>
  </si>
  <si>
    <t>SY-Siria</t>
  </si>
  <si>
    <t>TC-Insulele Turks și Caicos</t>
  </si>
  <si>
    <t>TD-Ciad</t>
  </si>
  <si>
    <t>TF-Teritoriile Australe și Antarctice Franceze</t>
  </si>
  <si>
    <t>TH-Thailanda</t>
  </si>
  <si>
    <t>TJ-Tadjikistan</t>
  </si>
  <si>
    <t>TL-Timorul de Est</t>
  </si>
  <si>
    <t>TR-Turcia</t>
  </si>
  <si>
    <t>TT-Trinidad și Tobago</t>
  </si>
  <si>
    <t>UA-Ucraina</t>
  </si>
  <si>
    <t>UK-Regatul Unit</t>
  </si>
  <si>
    <t>UM-Insulele Minore Îndepărtate ale Statelor Unite</t>
  </si>
  <si>
    <t>US-Statele Unite</t>
  </si>
  <si>
    <t>VA-Sfântul Scaun/Vatican</t>
  </si>
  <si>
    <t>VC-Saint Vincent și Grenadinele</t>
  </si>
  <si>
    <t>VG-Insulele Virgine Britanice</t>
  </si>
  <si>
    <t>VI-Insulele Virgine Americane</t>
  </si>
  <si>
    <t>WF-Wallis și Futuna</t>
  </si>
  <si>
    <t>ZA-Africa de Sud</t>
  </si>
  <si>
    <t>AE-Egyesült Arab Emírségek</t>
  </si>
  <si>
    <t>AF-Afganisztán</t>
  </si>
  <si>
    <t>AG-Antigua és Barbuda</t>
  </si>
  <si>
    <t>AL-Albánia</t>
  </si>
  <si>
    <t>AM-Örményország</t>
  </si>
  <si>
    <t>AQ-Antarktisz</t>
  </si>
  <si>
    <t>AR-Argentína</t>
  </si>
  <si>
    <t>AS-Amerikai Szamoa</t>
  </si>
  <si>
    <t>AT-Ausztria</t>
  </si>
  <si>
    <t>AU-Ausztrália</t>
  </si>
  <si>
    <t>AX-Åland-szigetek</t>
  </si>
  <si>
    <t>AZ-Azerbajdzsán</t>
  </si>
  <si>
    <t>BA-Bosznia-Hercegovina</t>
  </si>
  <si>
    <t>BD-Banglades</t>
  </si>
  <si>
    <t>BG-Bulgária</t>
  </si>
  <si>
    <t>BH-Bahrein</t>
  </si>
  <si>
    <t>BO-Bolívia</t>
  </si>
  <si>
    <t>BR-Brazília</t>
  </si>
  <si>
    <t>BS-Bahama-szigetek</t>
  </si>
  <si>
    <t>BT-Bhután</t>
  </si>
  <si>
    <t>BV-Bouvet-sziget</t>
  </si>
  <si>
    <t>BY-Belarusz/Fehéroroszország</t>
  </si>
  <si>
    <t>CC-Kókusz-szigetek</t>
  </si>
  <si>
    <t>CD-Kongói Demokratikus Köztársaság</t>
  </si>
  <si>
    <t>CF-Közép-afrikai Köztársaság</t>
  </si>
  <si>
    <t>CG-Kongó</t>
  </si>
  <si>
    <t>CH-Svájc</t>
  </si>
  <si>
    <t>CI-Elefántcsontpart</t>
  </si>
  <si>
    <t>CK-Cook-szigetek</t>
  </si>
  <si>
    <t>CN-Kína</t>
  </si>
  <si>
    <t>CO-Kolumbia</t>
  </si>
  <si>
    <t>CV-Zöld-foki-szigetek</t>
  </si>
  <si>
    <t>CX-Karácsony-sziget</t>
  </si>
  <si>
    <t>CY-Ciprus</t>
  </si>
  <si>
    <t>CZ-Csehország</t>
  </si>
  <si>
    <t>DE-Németország</t>
  </si>
  <si>
    <t>DJ-Dzsibuti</t>
  </si>
  <si>
    <t>DK-Dánia</t>
  </si>
  <si>
    <t>DM-Dominika</t>
  </si>
  <si>
    <t>DO-Dominikai Köztársaság</t>
  </si>
  <si>
    <t>DZ-Algéria</t>
  </si>
  <si>
    <t>EE-Észtország</t>
  </si>
  <si>
    <t>EG-Egyiptom</t>
  </si>
  <si>
    <t>EH-Nyugat-Szahara</t>
  </si>
  <si>
    <t>EL-Görögország</t>
  </si>
  <si>
    <t>ES-Spanyolország</t>
  </si>
  <si>
    <t>ET-Etiópia</t>
  </si>
  <si>
    <t>FI-Finnország</t>
  </si>
  <si>
    <t>FJ-Fidzsi</t>
  </si>
  <si>
    <t>FK-Falkland-szigetek</t>
  </si>
  <si>
    <t>FM-Mikronézia</t>
  </si>
  <si>
    <t>FO-Feröer szigetek</t>
  </si>
  <si>
    <t>FR-Franciaország</t>
  </si>
  <si>
    <t>GE-Grúzia</t>
  </si>
  <si>
    <t>GF-Francia Guyana</t>
  </si>
  <si>
    <t>GH-Ghána</t>
  </si>
  <si>
    <t>GI-Gibraltár</t>
  </si>
  <si>
    <t>GQ-Egyenlítői-Guinea</t>
  </si>
  <si>
    <t>GS-Déli-Georgia és Déli-Sandwich-szigetek</t>
  </si>
  <si>
    <t>GW-Bissau-Guinea</t>
  </si>
  <si>
    <t>HM-Heard-sziget és McDonald-szigetek</t>
  </si>
  <si>
    <t>HR-Horvátország</t>
  </si>
  <si>
    <t>HU-Magyarország</t>
  </si>
  <si>
    <t>ID-Indonézia</t>
  </si>
  <si>
    <t>IE-Írország</t>
  </si>
  <si>
    <t>IL-Izrael</t>
  </si>
  <si>
    <t>IM-Man-sziget</t>
  </si>
  <si>
    <t>IO-Brit Indiai-óceáni Terület</t>
  </si>
  <si>
    <t>IR-Irán</t>
  </si>
  <si>
    <t>IS-Izland</t>
  </si>
  <si>
    <t>IT-Olaszország</t>
  </si>
  <si>
    <t>JO-Jordánia</t>
  </si>
  <si>
    <t>JP-Japán</t>
  </si>
  <si>
    <t>KG-Kirgizisztán</t>
  </si>
  <si>
    <t>KH-Kambodzsa</t>
  </si>
  <si>
    <t>KM-Comore-szigetek</t>
  </si>
  <si>
    <t>KN-Saint Kitts és Nevis</t>
  </si>
  <si>
    <t>KP-Észak-Korea</t>
  </si>
  <si>
    <t>KR-Dél-Korea</t>
  </si>
  <si>
    <t>KW-Kuvait</t>
  </si>
  <si>
    <t>KY-Kajmán-szigetek</t>
  </si>
  <si>
    <t>KZ-Kazahsztán</t>
  </si>
  <si>
    <t>LA-Laosz</t>
  </si>
  <si>
    <t>LK-Srí Lanka</t>
  </si>
  <si>
    <t>LR-Libéria</t>
  </si>
  <si>
    <t>LT-Litvánia</t>
  </si>
  <si>
    <t>LV-Lettország</t>
  </si>
  <si>
    <t>LY-Líbia</t>
  </si>
  <si>
    <t>MA-Marokkó</t>
  </si>
  <si>
    <t>ME-Montenegró</t>
  </si>
  <si>
    <t>MG-Madagaszkár</t>
  </si>
  <si>
    <t>MH-Marshall-szigetek</t>
  </si>
  <si>
    <t>MK-Észak-Macedónia</t>
  </si>
  <si>
    <t>MM-Mianmar/Burma</t>
  </si>
  <si>
    <t>MN-Mongólia</t>
  </si>
  <si>
    <t>MO-Makaó</t>
  </si>
  <si>
    <t>MP-Északi-Mariana-szigetek</t>
  </si>
  <si>
    <t>MR-Mauritánia</t>
  </si>
  <si>
    <t>MT-Málta</t>
  </si>
  <si>
    <t>MV-Maldív-szigetek</t>
  </si>
  <si>
    <t>MX-Mexikó</t>
  </si>
  <si>
    <t>MY-Malajzia</t>
  </si>
  <si>
    <t>MZ-Mozambik</t>
  </si>
  <si>
    <t>NA-Namíbia</t>
  </si>
  <si>
    <t>NC-Új-Kaledónia</t>
  </si>
  <si>
    <t>NF-Norfolk-sziget</t>
  </si>
  <si>
    <t>NG-Nigéria</t>
  </si>
  <si>
    <t>NL-Hollandia</t>
  </si>
  <si>
    <t>NO-Norvégia</t>
  </si>
  <si>
    <t>NP-Nepál</t>
  </si>
  <si>
    <t>NZ-Új-Zéland</t>
  </si>
  <si>
    <t>OM-Omán</t>
  </si>
  <si>
    <t>PF-Francia Polinézia</t>
  </si>
  <si>
    <t>PG-Pápua Új-Guinea</t>
  </si>
  <si>
    <t>PH-Fülöp-szigetek</t>
  </si>
  <si>
    <t>PK-Pakisztán</t>
  </si>
  <si>
    <t>PL-Lengyelország</t>
  </si>
  <si>
    <t>PM-Saint-Pierre és Miquelon</t>
  </si>
  <si>
    <t>PN-Pitcairn-szigetek</t>
  </si>
  <si>
    <t>PT-Portugália</t>
  </si>
  <si>
    <t>RO-Románia</t>
  </si>
  <si>
    <t>RS-Szerbia</t>
  </si>
  <si>
    <t>RU-Oroszország</t>
  </si>
  <si>
    <t>SA-Szaúd-Arábia</t>
  </si>
  <si>
    <t>SB-Salamon-szigetek</t>
  </si>
  <si>
    <t>SC-Seychelle-szigetek</t>
  </si>
  <si>
    <t>SD-Szudán</t>
  </si>
  <si>
    <t>SE-Svédország</t>
  </si>
  <si>
    <t>SG-Szingapúr</t>
  </si>
  <si>
    <t>SH-Szent Ilona, Ascension és Tristan da Cunha</t>
  </si>
  <si>
    <t>SI-Szlovénia</t>
  </si>
  <si>
    <t>SJ-Svalbard és Jan Mayen</t>
  </si>
  <si>
    <t>SK-Szlovákia</t>
  </si>
  <si>
    <t>SN-Szenegál</t>
  </si>
  <si>
    <t>SO-Szomália</t>
  </si>
  <si>
    <t>SS-Dél-Szudán</t>
  </si>
  <si>
    <t>ST-São Tomé és Príncipe</t>
  </si>
  <si>
    <t>SV-Salvador</t>
  </si>
  <si>
    <t>SY-Szíria</t>
  </si>
  <si>
    <t>SZ-Szváziföld</t>
  </si>
  <si>
    <t>TC-Turks- és Caicos-szigetek</t>
  </si>
  <si>
    <t>TD-Csád</t>
  </si>
  <si>
    <t>TF-Francia Déli és Antarktiszi Területek</t>
  </si>
  <si>
    <t>TH-Thaiföld</t>
  </si>
  <si>
    <t>TJ-Tádzsikisztán</t>
  </si>
  <si>
    <t>TK-Tokelau-szigetek</t>
  </si>
  <si>
    <t>TL-Kelet-Timor</t>
  </si>
  <si>
    <t>TM-Türkmenisztán</t>
  </si>
  <si>
    <t>TN-Tunézia</t>
  </si>
  <si>
    <t>TR-Törökország</t>
  </si>
  <si>
    <t>TT-Trinidad és Tobago</t>
  </si>
  <si>
    <t>TW-Tajvan</t>
  </si>
  <si>
    <t>TZ-Tanzánia</t>
  </si>
  <si>
    <t>UA-Ukrajna</t>
  </si>
  <si>
    <t>UK-Egyesült Királyság</t>
  </si>
  <si>
    <t>UM-Az Amerikai Egyesült Államok Külső Szigetei</t>
  </si>
  <si>
    <t>US-Egyesült Államok</t>
  </si>
  <si>
    <t>UZ-Üzbegisztán</t>
  </si>
  <si>
    <t>VA-Apostoli Szentszék/Vatikán</t>
  </si>
  <si>
    <t>VC-Saint Vincent és Grenadine-szigetek</t>
  </si>
  <si>
    <t>VG-Brit Virgin-szigetek</t>
  </si>
  <si>
    <t>VI-Amerikai Virgin-szigetek</t>
  </si>
  <si>
    <t>VN-Vietnám</t>
  </si>
  <si>
    <t>WF-Wallis és Futuna</t>
  </si>
  <si>
    <t>WS-Szamoa</t>
  </si>
  <si>
    <t>ZA-Dél-Afrika</t>
  </si>
  <si>
    <t>Anlieferung</t>
  </si>
  <si>
    <t>Auslieferung</t>
  </si>
  <si>
    <t>Beszállítás</t>
  </si>
  <si>
    <t>Kiszállítás</t>
  </si>
  <si>
    <t>Borș (HU)</t>
  </si>
  <si>
    <t>Vărșand (HU)</t>
  </si>
  <si>
    <t>Nădlac (HU)</t>
  </si>
  <si>
    <t>Bechet (BG)</t>
  </si>
  <si>
    <t>Turnu Măgurele (BG)</t>
  </si>
  <si>
    <t>Zimnicea (BG)</t>
  </si>
  <si>
    <t>Giurgiu (BG)</t>
  </si>
  <si>
    <t>Ostrov (BG)</t>
  </si>
  <si>
    <t>Negru Vodă (BG)</t>
  </si>
  <si>
    <t>Vama Veche (BG)</t>
  </si>
  <si>
    <t>Călărași (BG)</t>
  </si>
  <si>
    <t>Corabia (BG)</t>
  </si>
  <si>
    <t>Oltenița (BG)</t>
  </si>
  <si>
    <t>Naidăș (RS)</t>
  </si>
  <si>
    <t>Galați Giurgiulești (MD)</t>
  </si>
  <si>
    <t>Oancea (MD)</t>
  </si>
  <si>
    <t>Albița (MD)</t>
  </si>
  <si>
    <t>Sculeni (MD)</t>
  </si>
  <si>
    <t>Stamora Moravița (RS)</t>
  </si>
  <si>
    <t>Paulesti</t>
  </si>
  <si>
    <t>Principala</t>
  </si>
  <si>
    <t>Livrare de intrare</t>
  </si>
  <si>
    <t>Comercializare</t>
  </si>
  <si>
    <t>Purpose of the operation-Outbound</t>
  </si>
  <si>
    <t>Purpose of the operation-Inbound</t>
  </si>
  <si>
    <t>Gratuități</t>
  </si>
  <si>
    <t>Operațiuni de livrare cu instalare</t>
  </si>
  <si>
    <t>Leasing financiar/operațional</t>
  </si>
  <si>
    <t>Pénzügyi/üzemeltetési lízing</t>
  </si>
  <si>
    <t>Ingyenes ajándék</t>
  </si>
  <si>
    <t>Garanciális áruk</t>
  </si>
  <si>
    <t>Verkauf</t>
  </si>
  <si>
    <t>Értékesítés</t>
  </si>
  <si>
    <t>Kostenloses Werbegeschenk</t>
  </si>
  <si>
    <t>Lieferung mit Installation</t>
  </si>
  <si>
    <t>Finanzielles/operatives Leasing</t>
  </si>
  <si>
    <t>Garantiegüter</t>
  </si>
  <si>
    <t>Sale</t>
  </si>
  <si>
    <t>Free promotional gift</t>
  </si>
  <si>
    <t>Delivery with installation</t>
  </si>
  <si>
    <t>Financial/operational leasing</t>
  </si>
  <si>
    <t>Guarantee goods</t>
  </si>
  <si>
    <t>Producție</t>
  </si>
  <si>
    <t>Echipament comercial</t>
  </si>
  <si>
    <t>Mijloace fixe</t>
  </si>
  <si>
    <t>Consum propriu</t>
  </si>
  <si>
    <t>Bunuri în garanție</t>
  </si>
  <si>
    <t>Operațiuni scutite</t>
  </si>
  <si>
    <t>Investiție în curs</t>
  </si>
  <si>
    <t>Donații, ajutoare</t>
  </si>
  <si>
    <t>Gyártás</t>
  </si>
  <si>
    <t>Ipari készülék, berendezés</t>
  </si>
  <si>
    <t>Saját felhasználás</t>
  </si>
  <si>
    <t>Szállítás üzembehelyezéssel, telepítéssel</t>
  </si>
  <si>
    <t>Folyamatban lévő beruházás</t>
  </si>
  <si>
    <t>Adomány, támogatás</t>
  </si>
  <si>
    <t>Spenden, Beihilfen</t>
  </si>
  <si>
    <t>Laufende Investitionen</t>
  </si>
  <si>
    <t>Steuerbefreite Vorgänge</t>
  </si>
  <si>
    <t>Adómentességet élvező ügyletek</t>
  </si>
  <si>
    <t>Eigenverbrauch</t>
  </si>
  <si>
    <t>Fixierte Einrichtungen</t>
  </si>
  <si>
    <t>Rögzített berendezések</t>
  </si>
  <si>
    <t>Industrielle Geräte und Ausrüstungen</t>
  </si>
  <si>
    <t>Production</t>
  </si>
  <si>
    <t>Donations, grants</t>
  </si>
  <si>
    <t>Ongoing investments</t>
  </si>
  <si>
    <t>Tax-exempt transactions</t>
  </si>
  <si>
    <t>Own consumption</t>
  </si>
  <si>
    <t>Fixed equipment</t>
  </si>
  <si>
    <t>Industrial devices and equipment</t>
  </si>
  <si>
    <t>Produktion</t>
  </si>
  <si>
    <t>Livrare de iesire</t>
  </si>
  <si>
    <t>Business type</t>
  </si>
  <si>
    <t>CC-Verkauf</t>
  </si>
  <si>
    <t>CC-Umlagerung</t>
  </si>
  <si>
    <t>Direktgeschäft</t>
  </si>
  <si>
    <t>Streckengeschäft</t>
  </si>
  <si>
    <t>CC-értékesítés</t>
  </si>
  <si>
    <t>CC-áttárolás</t>
  </si>
  <si>
    <t>Direktügylet</t>
  </si>
  <si>
    <t>Háromszögügylet</t>
  </si>
  <si>
    <t>CC-sales</t>
  </si>
  <si>
    <t>CC-relocation</t>
  </si>
  <si>
    <t>Third-party business</t>
  </si>
  <si>
    <t>Direct business</t>
  </si>
  <si>
    <t>Afacere directă</t>
  </si>
  <si>
    <t>Afecere „Strecke”</t>
  </si>
  <si>
    <t>CC-Vânzare</t>
  </si>
  <si>
    <t>CC-Transfer</t>
  </si>
  <si>
    <t>LHI - Non-transfer of goods for provision of services - inbound</t>
  </si>
  <si>
    <t>SCI - Customer stock - inbound</t>
  </si>
  <si>
    <t>AIC - Intra-Community purchase of goods</t>
  </si>
  <si>
    <t>SCE - Customer stock - outbound</t>
  </si>
  <si>
    <t>LIC - Intra-Community supply of goods</t>
  </si>
  <si>
    <t>TTN - National transport</t>
  </si>
  <si>
    <t>IMP - Import</t>
  </si>
  <si>
    <t>EXP - Export</t>
  </si>
  <si>
    <t>DIN - Storage of high risk goods in transit - inbound</t>
  </si>
  <si>
    <t>DIE - Storage of high risk goods in transit - outbound</t>
  </si>
  <si>
    <t>AIC - EUs beszerzés</t>
  </si>
  <si>
    <t>LHI - Szolgáltatásnyújtás céljából történő, értékesítés nélküli áruk behozatala</t>
  </si>
  <si>
    <t>LHE - Szolgáltatásnyújtás céljából történő, értékesítés nélküli áruk kivitele</t>
  </si>
  <si>
    <t>LHE - Non-transfer of goods for provision of services - outbound</t>
  </si>
  <si>
    <t>SCI - Vevő készlet behozatala</t>
  </si>
  <si>
    <t>SCE - Vevői készlet kivitele</t>
  </si>
  <si>
    <t>LIC - EUs kivitel</t>
  </si>
  <si>
    <t>TTN - Belföldi szállítás</t>
  </si>
  <si>
    <t>DIN - Magas kockázatú áruk tárolása tranzitban - bejövő áru</t>
  </si>
  <si>
    <t>DIE - Magas kockázatú áruk tárolása tranzitban - kimenő áru</t>
  </si>
  <si>
    <t>Stackability</t>
  </si>
  <si>
    <t>Yes</t>
  </si>
  <si>
    <t>No</t>
  </si>
  <si>
    <t>Ja</t>
  </si>
  <si>
    <t>Nein</t>
  </si>
  <si>
    <t>Igen</t>
  </si>
  <si>
    <t>Nem</t>
  </si>
  <si>
    <t>Da</t>
  </si>
  <si>
    <t>Nu</t>
  </si>
  <si>
    <r>
      <t xml:space="preserve">Inbound
</t>
    </r>
    <r>
      <rPr>
        <sz val="8"/>
        <color theme="2"/>
        <rFont val="Arial"/>
        <family val="2"/>
        <charset val="238"/>
      </rPr>
      <t>Transport organized by the supplier</t>
    </r>
  </si>
  <si>
    <r>
      <t xml:space="preserve">Inbound
</t>
    </r>
    <r>
      <rPr>
        <sz val="8"/>
        <color theme="2"/>
        <rFont val="Arial"/>
        <family val="2"/>
        <charset val="238"/>
      </rPr>
      <t>Transport organized by Zollner</t>
    </r>
  </si>
  <si>
    <r>
      <t xml:space="preserve">Outbound
</t>
    </r>
    <r>
      <rPr>
        <sz val="8"/>
        <color theme="2"/>
        <rFont val="Arial"/>
        <family val="2"/>
        <charset val="238"/>
      </rPr>
      <t>Transport organized by the customer</t>
    </r>
  </si>
  <si>
    <r>
      <t xml:space="preserve">Outbound
</t>
    </r>
    <r>
      <rPr>
        <sz val="8"/>
        <color theme="2"/>
        <rFont val="Arial"/>
        <family val="2"/>
        <charset val="238"/>
      </rPr>
      <t>Transport organized by Zollner</t>
    </r>
  </si>
  <si>
    <t>Field name</t>
  </si>
  <si>
    <t>Description</t>
  </si>
  <si>
    <t>UIT no.</t>
  </si>
  <si>
    <t>This will be available only after Zollner RO has completed the reporting of the shipment to the Romanian National Tax Office.</t>
  </si>
  <si>
    <r>
      <rPr>
        <u/>
        <sz val="7"/>
        <color theme="1"/>
        <rFont val="Arial"/>
        <family val="2"/>
        <charset val="238"/>
      </rPr>
      <t>Inbound</t>
    </r>
    <r>
      <rPr>
        <sz val="7"/>
        <color theme="1"/>
        <rFont val="Arial"/>
        <family val="2"/>
        <charset val="238"/>
      </rPr>
      <t>: shipments that are sent to Zollner RO.</t>
    </r>
  </si>
  <si>
    <t>Regional allocation</t>
  </si>
  <si>
    <r>
      <rPr>
        <u/>
        <sz val="7"/>
        <color theme="1"/>
        <rFont val="Arial"/>
        <family val="2"/>
        <charset val="238"/>
      </rPr>
      <t>Domestic</t>
    </r>
    <r>
      <rPr>
        <sz val="7"/>
        <color theme="1"/>
        <rFont val="Arial"/>
        <family val="2"/>
        <charset val="238"/>
      </rPr>
      <t>: transport of goods with high fiscal risk within the national territory of Romania.</t>
    </r>
  </si>
  <si>
    <r>
      <rPr>
        <u/>
        <sz val="7"/>
        <color theme="1"/>
        <rFont val="Arial"/>
        <family val="2"/>
        <charset val="238"/>
      </rPr>
      <t>International</t>
    </r>
    <r>
      <rPr>
        <sz val="7"/>
        <color theme="1"/>
        <rFont val="Arial"/>
        <family val="2"/>
        <charset val="238"/>
      </rPr>
      <t>: 
- from the road border crossing point at the entry into Romania to the place of unloading situated on the national territory.
- from the place of loading situated on national territory to the road border crossing point at the exit from Romania.
- from the place of import to the place of unloading situated on national territory.
- from the place of loading situated on the national territory to the customs office of export situated on the national territory or to the road border crossing point.</t>
    </r>
  </si>
  <si>
    <r>
      <rPr>
        <b/>
        <sz val="7"/>
        <color theme="1"/>
        <rFont val="Arial"/>
        <family val="2"/>
        <charset val="238"/>
      </rPr>
      <t xml:space="preserve">AIC </t>
    </r>
    <r>
      <rPr>
        <sz val="7"/>
        <color theme="1"/>
        <rFont val="Arial"/>
        <family val="2"/>
        <charset val="238"/>
      </rPr>
      <t>- Intra-Community purchase of goods - inbound</t>
    </r>
  </si>
  <si>
    <r>
      <rPr>
        <b/>
        <sz val="7"/>
        <color theme="1"/>
        <rFont val="Arial"/>
        <family val="2"/>
        <charset val="238"/>
      </rPr>
      <t xml:space="preserve">LHI </t>
    </r>
    <r>
      <rPr>
        <sz val="7"/>
        <color theme="1"/>
        <rFont val="Arial"/>
        <family val="2"/>
        <charset val="238"/>
      </rPr>
      <t>- Non-transfer of goods for provision of services - inbound
a) Service providers in Romania in the case of commercial operations representing a non-transfer for goods unloaded on the territory of Romania for the provision of services.
b) Suppliers in Romania in the case of commercial operations representing a non-transfer for goods returned to the territory of Romania after the provision of services.</t>
    </r>
  </si>
  <si>
    <r>
      <rPr>
        <b/>
        <sz val="7"/>
        <color theme="1"/>
        <rFont val="Arial"/>
        <family val="2"/>
        <charset val="238"/>
      </rPr>
      <t>SCI</t>
    </r>
    <r>
      <rPr>
        <sz val="7"/>
        <color theme="1"/>
        <rFont val="Arial"/>
        <family val="2"/>
        <charset val="238"/>
      </rPr>
      <t xml:space="preserve"> - Customer stock - inbound
The customer in Romania in the case of commercial operations which subscribe to the stock at the customer's disposal scheme where Romania is the Member State to which the goods have been dispatched or transported, for goods unloaded on Romanian territory as well as for goods delivered at a later stage after arrival to another taxable person in Romania.
The Romanian Funder in the case of commercial operations which subscribe to the stock at the disposal of the customer in the situation where Romania is the Member State from which the goods were dispatched or transported, for goods returned to Romania.</t>
    </r>
  </si>
  <si>
    <r>
      <rPr>
        <b/>
        <sz val="7"/>
        <color theme="1"/>
        <rFont val="Arial"/>
        <family val="2"/>
        <charset val="238"/>
      </rPr>
      <t>LIC</t>
    </r>
    <r>
      <rPr>
        <sz val="7"/>
        <color theme="1"/>
        <rFont val="Arial"/>
        <family val="2"/>
        <charset val="238"/>
      </rPr>
      <t xml:space="preserve"> - Intra-Community supply of goods - outbound</t>
    </r>
  </si>
  <si>
    <r>
      <rPr>
        <b/>
        <sz val="7"/>
        <color theme="1"/>
        <rFont val="Arial"/>
        <family val="2"/>
        <charset val="238"/>
      </rPr>
      <t xml:space="preserve">LHE </t>
    </r>
    <r>
      <rPr>
        <sz val="7"/>
        <color theme="1"/>
        <rFont val="Arial"/>
        <family val="2"/>
        <charset val="238"/>
      </rPr>
      <t>- Non-transfer of goods for provision of services - outbound
a) Service providers in Romania in the case of commercial operations representing a non-transfer for goods reshipped to the state of the trading partner.
b) Suppliers in Romania in the case of commercial transactions representing a non-transfer for goods returned to Romania after the provision of services.</t>
    </r>
  </si>
  <si>
    <r>
      <rPr>
        <b/>
        <sz val="7"/>
        <color theme="1"/>
        <rFont val="Arial"/>
        <family val="2"/>
        <charset val="238"/>
      </rPr>
      <t>TTN</t>
    </r>
    <r>
      <rPr>
        <sz val="7"/>
        <color theme="1"/>
        <rFont val="Arial"/>
        <family val="2"/>
        <charset val="238"/>
      </rPr>
      <t xml:space="preserve"> - National transport
The supplier in Romania in the case of domestic transactions of goods.
The economic operator, for high tax risk goods held and transported between the place of loading and the place of unloading, located on national territory.
The categories of road vehicles subject to monitoring in the RO e-Transport System are those with a maximum technically permissible mass of at least 2.5 tonnes, loaded with high tax risk goods with a total gross mass of more than 500 kg </t>
    </r>
    <r>
      <rPr>
        <b/>
        <sz val="7"/>
        <color rgb="FFFF0000"/>
        <rFont val="Arial"/>
        <family val="2"/>
        <charset val="238"/>
      </rPr>
      <t>or</t>
    </r>
    <r>
      <rPr>
        <sz val="7"/>
        <color theme="1"/>
        <rFont val="Arial"/>
        <family val="2"/>
        <charset val="238"/>
      </rPr>
      <t xml:space="preserve"> a total value of more than 10,000 lei, relating to at least one consignment of goods being transported.</t>
    </r>
  </si>
  <si>
    <r>
      <rPr>
        <b/>
        <sz val="7"/>
        <color theme="1"/>
        <rFont val="Arial"/>
        <family val="2"/>
        <charset val="238"/>
      </rPr>
      <t>IMP</t>
    </r>
    <r>
      <rPr>
        <sz val="7"/>
        <color theme="1"/>
        <rFont val="Arial"/>
        <family val="2"/>
        <charset val="238"/>
      </rPr>
      <t xml:space="preserve"> - Import
The consignee entered on the customs import declaration in the case of goods subject to import operations.</t>
    </r>
  </si>
  <si>
    <r>
      <rPr>
        <b/>
        <sz val="7"/>
        <color theme="1"/>
        <rFont val="Arial"/>
        <family val="2"/>
        <charset val="238"/>
      </rPr>
      <t>EXP</t>
    </r>
    <r>
      <rPr>
        <sz val="7"/>
        <color theme="1"/>
        <rFont val="Arial"/>
        <family val="2"/>
        <charset val="238"/>
      </rPr>
      <t xml:space="preserve"> - Export
The consignor entered on the customs export declaration in the case of goods subject to export operations.</t>
    </r>
  </si>
  <si>
    <r>
      <rPr>
        <b/>
        <sz val="7"/>
        <color theme="1"/>
        <rFont val="Arial"/>
        <family val="2"/>
        <charset val="238"/>
      </rPr>
      <t>DIN</t>
    </r>
    <r>
      <rPr>
        <sz val="7"/>
        <color theme="1"/>
        <rFont val="Arial"/>
        <family val="2"/>
        <charset val="238"/>
      </rPr>
      <t xml:space="preserve"> - Storage of high risk goods in transit - inbound
The warehouseman, in the case of goods with a high tax risk which are the subject of intra-Community transactions in transit, for goods unloaded on the territory of Romania for storage or for the formation of a new consignment from one or more consignments of goods.</t>
    </r>
  </si>
  <si>
    <r>
      <rPr>
        <b/>
        <sz val="7"/>
        <color theme="1"/>
        <rFont val="Arial"/>
        <family val="2"/>
        <charset val="238"/>
      </rPr>
      <t xml:space="preserve">DIE </t>
    </r>
    <r>
      <rPr>
        <sz val="7"/>
        <color theme="1"/>
        <rFont val="Arial"/>
        <family val="2"/>
        <charset val="238"/>
      </rPr>
      <t>- Storage of high risk goods in transit - outbound
The warehouseman, in the case of high-tax-risk goods which are the subject of intra-Community transactions in transit, for goods loaded after storage or after the formation of a new consignment within the national territory from one or more consignments of goods.</t>
    </r>
  </si>
  <si>
    <t>Terms of delivery</t>
  </si>
  <si>
    <t>6a</t>
  </si>
  <si>
    <t xml:space="preserve"> - </t>
  </si>
  <si>
    <t>Delivery note number or transport or shipment number issued by the shipper</t>
  </si>
  <si>
    <r>
      <rPr>
        <u/>
        <sz val="7"/>
        <color theme="1"/>
        <rFont val="Arial"/>
        <family val="2"/>
        <charset val="238"/>
      </rPr>
      <t>Cross-company sales</t>
    </r>
    <r>
      <rPr>
        <sz val="7"/>
        <color theme="1"/>
        <rFont val="Arial"/>
        <family val="2"/>
        <charset val="238"/>
      </rPr>
      <t>: from Zollner RO's perspective - Shipping from Zollner RO directly to the customer of Zollner DE</t>
    </r>
  </si>
  <si>
    <r>
      <rPr>
        <u/>
        <sz val="7"/>
        <color theme="1"/>
        <rFont val="Arial"/>
        <family val="2"/>
        <charset val="238"/>
      </rPr>
      <t>Cross-company relocation</t>
    </r>
    <r>
      <rPr>
        <sz val="7"/>
        <color theme="1"/>
        <rFont val="Arial"/>
        <family val="2"/>
        <charset val="238"/>
      </rPr>
      <t>: from Zollner's point of view - shipments from or to other Zollner locations</t>
    </r>
  </si>
  <si>
    <r>
      <rPr>
        <u/>
        <sz val="7"/>
        <color theme="1"/>
        <rFont val="Arial"/>
        <family val="2"/>
        <charset val="238"/>
      </rPr>
      <t>Direct business:</t>
    </r>
    <r>
      <rPr>
        <sz val="7"/>
        <color theme="1"/>
        <rFont val="Arial"/>
        <family val="2"/>
        <charset val="238"/>
      </rPr>
      <t xml:space="preserve"> 
a) From Zollner RO's perspective - Shipping from Zollner RO directly to the customer of Zollner RO
b) From Zollner RO's perspective - Shipping to Zollner RO directly from the suppliers of Zollner RO</t>
    </r>
  </si>
  <si>
    <r>
      <rPr>
        <u/>
        <sz val="7"/>
        <color theme="1"/>
        <rFont val="Arial"/>
        <family val="2"/>
        <charset val="238"/>
      </rPr>
      <t>Third-party business</t>
    </r>
    <r>
      <rPr>
        <sz val="7"/>
        <color theme="1"/>
        <rFont val="Arial"/>
        <family val="2"/>
        <charset val="238"/>
      </rPr>
      <t>: A dropshipper (third-party) is a company that takes customer orders and passes them on to a supplier for fulfillment. E.g.: Zollner's purchase order is placed by a supplier and this supplier has the goods delivered directly to Zollner by its manufacturer.</t>
    </r>
  </si>
  <si>
    <t>Name of freight forwarder / carrier</t>
  </si>
  <si>
    <t>Enter the name of the freight forwarder / carrier to whom the transport order was placed.</t>
  </si>
  <si>
    <t xml:space="preserve">Tax ID of freight forwarder / carrier </t>
  </si>
  <si>
    <t>This is an optional field and allows you to insert additional information such as: tax identification code or VAT code, if known. If the user selects the country Romania from the list displayed in the field 'Registered office (country) of freight forwarder / acrrier, then the field 'Tax ID of freight forwarder / carrier' is mandatory to fill in with information on the tax identification code (CUI of the carrier).</t>
  </si>
  <si>
    <t>Registered office (country) of freight forwarder / carrier</t>
  </si>
  <si>
    <t xml:space="preserve">For this field, the organizing country from the list displayed by the application must be selected. 
</t>
  </si>
  <si>
    <t>Name of business partner</t>
  </si>
  <si>
    <t>Enter the name of the business partner with whom the order was placed or from whom the customer order was received.
If the shipper of the goods is different from the one from whom the purchase order was placed or the customer is different from the delivery address to which the goods are to be shipped, please indicate the business partner with whom the purchase order was placed or from whom the customer order was received.</t>
  </si>
  <si>
    <t>SAP partner code of business partner</t>
  </si>
  <si>
    <t>Zollner's SAP partner code must be entered. E.g. 7xxxxx for suppliers, 1xxxxx for customers.</t>
  </si>
  <si>
    <t>Tax Id of business partner</t>
  </si>
  <si>
    <t>Tax identification number or VAT code of Zollner's business partner with whom the purchase order was placed or from whom the customer order was received.</t>
  </si>
  <si>
    <t>Registered office (country) of business partner</t>
  </si>
  <si>
    <t>Country of the registered office of Zollner's business partner with whom the purchase order was placed or from whom the customer order was received.</t>
  </si>
  <si>
    <t>Truck license plate number</t>
  </si>
  <si>
    <t>Truck license plate number crossing the Romanian border.</t>
  </si>
  <si>
    <t>Trailer license plate number 1.</t>
  </si>
  <si>
    <t>Trailer license plate number 1 crossing the Romanian border.</t>
  </si>
  <si>
    <t>Trailer license plate number 2.</t>
  </si>
  <si>
    <t>Trailer license plate number 2 crossing the Romanian border.</t>
  </si>
  <si>
    <t>Zollner RO - site</t>
  </si>
  <si>
    <t>Either Satu Mare or Paulesti can be selected.</t>
  </si>
  <si>
    <t>Official address of Zollner RO - country</t>
  </si>
  <si>
    <t>The field is filled in automatically after selecting ‘Zollner RO - site’.</t>
  </si>
  <si>
    <t>Official address of Zollner RO - city</t>
  </si>
  <si>
    <t>Official address of Zollner RO - zip code</t>
  </si>
  <si>
    <t>Official address of Zollner RO - street</t>
  </si>
  <si>
    <t>Official address of Zollner RO - house no.</t>
  </si>
  <si>
    <t>Number of the building/ramp where the goods are loaded or unloaded.</t>
  </si>
  <si>
    <t>27a</t>
  </si>
  <si>
    <t>Purpose of operation - Inbound</t>
  </si>
  <si>
    <t>The corresponding transaction type must be selected from the list. The drop-down list differs according to the selected direction of trade: inbound or outbound</t>
  </si>
  <si>
    <t>27b</t>
  </si>
  <si>
    <t>Purpose of operation - Outbound</t>
  </si>
  <si>
    <t>Customs tariff no.</t>
  </si>
  <si>
    <t>Customs tariff number of the goods supplied to Zollner or shipped from Zollner</t>
  </si>
  <si>
    <t>Product description</t>
  </si>
  <si>
    <t>Short commercial description of the goods in accordance with the data of the consignment as shown in the documents accompanying the consignment</t>
  </si>
  <si>
    <t>Quantity of product</t>
  </si>
  <si>
    <t>Quantity of supplied or shipped goods in accordance with the documents accompanying the consignment</t>
  </si>
  <si>
    <t>Unit of measurement</t>
  </si>
  <si>
    <t>Enter the unit of measurement according to the nature of the goods declared  in accordance with the documents accompanying the consignment</t>
  </si>
  <si>
    <t>Net weight (kg) / customs tariff no.</t>
  </si>
  <si>
    <t xml:space="preserve"> Total net weight of the goods supplied or shipped per customs teriff number in accordance with the documents accompanying the consignment</t>
  </si>
  <si>
    <t>Gross weight (kg) / customs tariff no.</t>
  </si>
  <si>
    <t xml:space="preserve"> Total gross weight of the goods supplied or shipped per customs teriff number in accordance with the documents accompanying the consignment</t>
  </si>
  <si>
    <t>Goods value without VAT / customs tariff no.</t>
  </si>
  <si>
    <t xml:space="preserve"> Total value of the goods supplied or shipped per customs teriff number in accordance with the documents accompanying the consignment</t>
  </si>
  <si>
    <t>Currency</t>
  </si>
  <si>
    <t xml:space="preserve"> Currency in accordance with the documents accompanying the consignment</t>
  </si>
  <si>
    <t>Exchange rate</t>
  </si>
  <si>
    <t>Exchange rate between the currency indicated in the documents accompanying the consignment and RON. This field will be filled by Zollner RO.</t>
  </si>
  <si>
    <t>The total goods value supplied or shipped per customs tariff number in accordance with the documents accompanying the consignment. This field will be filled by Zollner RO.</t>
  </si>
  <si>
    <t>Currency: RON</t>
  </si>
  <si>
    <t>Prefilled field: RON</t>
  </si>
  <si>
    <t>Internal Zollner reference no.</t>
  </si>
  <si>
    <t>List of related Zollner purchase order numbers for inbound per customs tariff number.
List of related delivery note numbers for outbound per customs tariff number.</t>
  </si>
  <si>
    <t>Document no.</t>
  </si>
  <si>
    <t>Please indicate the ID number of the document, such as invoice number, ID no, of the CMR waybill etc.</t>
  </si>
  <si>
    <t>Document date</t>
  </si>
  <si>
    <t>Please indicate when the document was issued</t>
  </si>
  <si>
    <t>Comments</t>
  </si>
  <si>
    <t>Please indicate any important, transport relevant information here.</t>
  </si>
  <si>
    <t>PTF - Road route starts at a border point – direction of entry.</t>
  </si>
  <si>
    <t>BTP - Road journey ends at a border point – exit direction.</t>
  </si>
  <si>
    <t>ADR - Road route ends on the national territory.</t>
  </si>
  <si>
    <t>BV - Customs formalities take place on national territory at a customs office of import.</t>
  </si>
  <si>
    <t>RDA - National address.</t>
  </si>
  <si>
    <t>Incoterms + named place</t>
  </si>
  <si>
    <t>S</t>
  </si>
  <si>
    <t>Z</t>
  </si>
  <si>
    <t>C</t>
  </si>
  <si>
    <t>To be filled in by the supplier (shipper).</t>
  </si>
  <si>
    <t>To be filled in by Zollner.</t>
  </si>
  <si>
    <t>To be filled in by the customer (consignee).</t>
  </si>
  <si>
    <r>
      <rPr>
        <u/>
        <sz val="7"/>
        <color theme="1"/>
        <rFont val="Arial"/>
        <family val="2"/>
        <charset val="238"/>
      </rPr>
      <t>Outbound</t>
    </r>
    <r>
      <rPr>
        <sz val="7"/>
        <color theme="1"/>
        <rFont val="Arial"/>
        <family val="2"/>
        <charset val="238"/>
      </rPr>
      <t>: shipments that are sent from Zollner RO.</t>
    </r>
  </si>
  <si>
    <t>Shipment no. / Transport no.</t>
  </si>
  <si>
    <t>S-Z-C</t>
  </si>
  <si>
    <t>Please select from the list the appropriate one: 
-CMR
-Invoice
-Accompanying document
-Others</t>
  </si>
  <si>
    <t>S:</t>
  </si>
  <si>
    <t>Z:</t>
  </si>
  <si>
    <t>C:</t>
  </si>
  <si>
    <t>Tracking no.: 123456</t>
  </si>
  <si>
    <t>Dachser SE</t>
  </si>
  <si>
    <t>DE815512007</t>
  </si>
  <si>
    <t>Sample Ltd.</t>
  </si>
  <si>
    <t>DE123456789</t>
  </si>
  <si>
    <t>TRAFO SMD</t>
  </si>
  <si>
    <t>PO 4512345678</t>
  </si>
  <si>
    <t>Berlin</t>
  </si>
  <si>
    <t>Berlinerstrasse</t>
  </si>
  <si>
    <t>Bldg. 3 / Ramp B</t>
  </si>
  <si>
    <t>Mr. Max MUSTER</t>
  </si>
  <si>
    <t>Shipping dept. Leader</t>
  </si>
  <si>
    <t>+49 111 111 222</t>
  </si>
  <si>
    <t>max.muster@sample.de</t>
  </si>
  <si>
    <t>Pallet</t>
  </si>
  <si>
    <t>120 * 80 * 80</t>
  </si>
  <si>
    <t>Mo-Fr: 7:00-12:00 / 13:00-16:00</t>
  </si>
  <si>
    <t>Column4</t>
  </si>
  <si>
    <t>Column6</t>
  </si>
  <si>
    <t>Column9</t>
  </si>
  <si>
    <t>Column11</t>
  </si>
  <si>
    <t>Column13</t>
  </si>
  <si>
    <t>Column15</t>
  </si>
  <si>
    <t>Column18</t>
  </si>
  <si>
    <t>Column21</t>
  </si>
  <si>
    <t>SCOP_OPERATIUNE</t>
  </si>
  <si>
    <t>NUMAR_TARIF_VAMAL</t>
  </si>
  <si>
    <t>DESCRIEREA_PRODUSULUI</t>
  </si>
  <si>
    <t>CANTITATE_PRODUS</t>
  </si>
  <si>
    <t>UNITATE_MASURA</t>
  </si>
  <si>
    <t>GREUTATE_NETA</t>
  </si>
  <si>
    <t>GREUTATE_BRUTA</t>
  </si>
  <si>
    <t>VALOARE_VALUTA</t>
  </si>
  <si>
    <t>MONEDA</t>
  </si>
  <si>
    <t>VALOARE_RON</t>
  </si>
  <si>
    <t>MONEDA_RON</t>
  </si>
  <si>
    <t>NR_REFERINTA_ZOLLNER</t>
  </si>
  <si>
    <t>Column1</t>
  </si>
  <si>
    <t>PC</t>
  </si>
  <si>
    <t>ST</t>
  </si>
  <si>
    <t>BUC</t>
  </si>
  <si>
    <t>DB</t>
  </si>
  <si>
    <t>M</t>
  </si>
  <si>
    <t>KG</t>
  </si>
  <si>
    <t>L</t>
  </si>
  <si>
    <t>M2</t>
  </si>
  <si>
    <t>M3</t>
  </si>
  <si>
    <t>PAAR</t>
  </si>
  <si>
    <t>PÁR</t>
  </si>
  <si>
    <t>PAIR</t>
  </si>
  <si>
    <t>REEL</t>
  </si>
  <si>
    <t>ROLLE</t>
  </si>
  <si>
    <t>TEKERCS</t>
  </si>
  <si>
    <t>KARTUSCHE</t>
  </si>
  <si>
    <t>CARTRIDGE</t>
  </si>
  <si>
    <t>TUBUS</t>
  </si>
  <si>
    <t>SET</t>
  </si>
  <si>
    <t>SZETT</t>
  </si>
  <si>
    <t>G</t>
  </si>
  <si>
    <t>ML</t>
  </si>
  <si>
    <t>CM</t>
  </si>
  <si>
    <t>MM</t>
  </si>
  <si>
    <t>LTR</t>
  </si>
  <si>
    <t>MLT</t>
  </si>
  <si>
    <t>MMT</t>
  </si>
  <si>
    <t>CMT</t>
  </si>
  <si>
    <t>MTR</t>
  </si>
  <si>
    <t>ANAF</t>
  </si>
  <si>
    <t>KGM</t>
  </si>
  <si>
    <t>GRM</t>
  </si>
  <si>
    <t>MTK</t>
  </si>
  <si>
    <t>MTQ</t>
  </si>
  <si>
    <t>H87</t>
  </si>
  <si>
    <t>PERECHI</t>
  </si>
  <si>
    <t>PR</t>
  </si>
  <si>
    <t>ROLE</t>
  </si>
  <si>
    <t>XRL</t>
  </si>
  <si>
    <t>XTU</t>
  </si>
  <si>
    <t>TUBURI</t>
  </si>
  <si>
    <t>XSX</t>
  </si>
  <si>
    <t>AA123BC</t>
  </si>
  <si>
    <t>CC23EF</t>
  </si>
  <si>
    <t>XPK</t>
  </si>
  <si>
    <t>CSOMAG</t>
  </si>
  <si>
    <t>Package</t>
  </si>
  <si>
    <t>Pachete</t>
  </si>
  <si>
    <t>Paket</t>
  </si>
  <si>
    <t>Same as type of business operation (import/export)</t>
  </si>
  <si>
    <t>Același cu operațiunea (import / export)</t>
  </si>
  <si>
    <t>Gleich wie die Art der Geschäftstätigkeit (Import/Export)</t>
  </si>
  <si>
    <t>Ugyanaz, mint az üzleti tevékenység típusa (Import / Export)</t>
  </si>
  <si>
    <t>OR</t>
  </si>
  <si>
    <t>Border crossing point - ROAD &amp; SEA (PTF)</t>
  </si>
  <si>
    <t>Border crossing point - CUSTOMS OFFICES (BV)</t>
  </si>
  <si>
    <t>Border crossing point - No physical border crossing point and no customs office, but a starting location within RO (ADR)</t>
  </si>
  <si>
    <t>Alba</t>
  </si>
  <si>
    <t>Arad</t>
  </si>
  <si>
    <t>Argeș</t>
  </si>
  <si>
    <t>Bacău</t>
  </si>
  <si>
    <t>Bihor</t>
  </si>
  <si>
    <t>Bistrița-Năsăud</t>
  </si>
  <si>
    <t>Botoșani</t>
  </si>
  <si>
    <t>Brașov</t>
  </si>
  <si>
    <t>Brăila</t>
  </si>
  <si>
    <t>Buzău</t>
  </si>
  <si>
    <t>Caraș-Severin</t>
  </si>
  <si>
    <t>Cluj</t>
  </si>
  <si>
    <t>Constanța</t>
  </si>
  <si>
    <t>Covasna</t>
  </si>
  <si>
    <t>Dâmbovița</t>
  </si>
  <si>
    <t>Dolj</t>
  </si>
  <si>
    <t>Galați</t>
  </si>
  <si>
    <t>Gorj</t>
  </si>
  <si>
    <t>Harghita</t>
  </si>
  <si>
    <t>Hunedoara</t>
  </si>
  <si>
    <t>Ialomița</t>
  </si>
  <si>
    <t>Iași</t>
  </si>
  <si>
    <t>Ilfov</t>
  </si>
  <si>
    <t>Maramureș</t>
  </si>
  <si>
    <t>Mehedinți</t>
  </si>
  <si>
    <t>Mureș</t>
  </si>
  <si>
    <t>Neamț</t>
  </si>
  <si>
    <t>Olt</t>
  </si>
  <si>
    <t>Prahova</t>
  </si>
  <si>
    <t>Sălaj</t>
  </si>
  <si>
    <t>Sibiu</t>
  </si>
  <si>
    <t>Suceava</t>
  </si>
  <si>
    <t>Teleorman</t>
  </si>
  <si>
    <t>Timiș</t>
  </si>
  <si>
    <t>Tulcea</t>
  </si>
  <si>
    <t>Vaslui</t>
  </si>
  <si>
    <t>Vâlcea</t>
  </si>
  <si>
    <t>Vrancea</t>
  </si>
  <si>
    <t>București</t>
  </si>
  <si>
    <t>Călărași</t>
  </si>
  <si>
    <t>Giurgiu</t>
  </si>
  <si>
    <t>Counties in RO</t>
  </si>
  <si>
    <t>BVI Alba Iulia (ROBV0300)</t>
  </si>
  <si>
    <t>BVI Arad (ROTM0200)</t>
  </si>
  <si>
    <t>BVF Arad Aeroport (ROTM0230)</t>
  </si>
  <si>
    <t>BVF Zona Liberă Curtici (ROTM2300)</t>
  </si>
  <si>
    <t>BVI Pitești (ROCR7000)</t>
  </si>
  <si>
    <t>BVI Bacău (ROIS0600)</t>
  </si>
  <si>
    <t>BVF Bacău Aeroport (ROIS0620)</t>
  </si>
  <si>
    <t>BVI Oradea (ROCJ6570)</t>
  </si>
  <si>
    <t>BVF Oradea Aeroport (ROCJ6580)</t>
  </si>
  <si>
    <t>BVI Bistriţa-Năsăud (ROCJ0400)</t>
  </si>
  <si>
    <t>BVI Botoşani (ROIS1600)</t>
  </si>
  <si>
    <t>BVF Stanca Costeşti (ROIS1610)</t>
  </si>
  <si>
    <t>BVF Rădăuţi Prut (ROIS1620)</t>
  </si>
  <si>
    <t>BVI Braşov (ROBV0900)</t>
  </si>
  <si>
    <t>BVF Zona Liberă Brăila (ROGL0710)</t>
  </si>
  <si>
    <t>BVF Brăila (ROGL0700)</t>
  </si>
  <si>
    <t>BVI Buzău (ROGL1500)</t>
  </si>
  <si>
    <t>BVI Reșița (ROTM7600)</t>
  </si>
  <si>
    <t>BVF Naidăș (ROTM6100)</t>
  </si>
  <si>
    <t>BVI Cluj Napoca (ROCJ1800)</t>
  </si>
  <si>
    <t>BVF Cluj Napoca Aero (ROCJ1810)</t>
  </si>
  <si>
    <t>BVF Constanţa Sud Agigea (ROCT1900)</t>
  </si>
  <si>
    <t>BVF Mihail Kogălniceanu (ROCT5100)</t>
  </si>
  <si>
    <t>BVF Mangalia (ROCT5400)</t>
  </si>
  <si>
    <t>BVF Constanţa Port (ROCT1970)</t>
  </si>
  <si>
    <t>BVI Sfântu Gheorghe (ROBV7820)</t>
  </si>
  <si>
    <t>BVI Târgoviște (ROBU8600)</t>
  </si>
  <si>
    <t>BVI Craiova (ROCR2100)</t>
  </si>
  <si>
    <t>BVF Craiova Aeroport (ROCR2110)</t>
  </si>
  <si>
    <t>BVF Bechet (ROCR1720)</t>
  </si>
  <si>
    <t>BVF Calafat (ROCR1700)</t>
  </si>
  <si>
    <t>BVF Zona Liberă Galaţi (ROGL3810)</t>
  </si>
  <si>
    <t>BVF Giurgiuleşti (ROGL3850)</t>
  </si>
  <si>
    <t>BVF Oancea (ROGL3610)</t>
  </si>
  <si>
    <t>BVF Galaţi (ROGL3800)</t>
  </si>
  <si>
    <t>BVI Târgu Jiu (ROCR8810)</t>
  </si>
  <si>
    <t>BVI Miercurea Ciuc (ROBV5600)</t>
  </si>
  <si>
    <t>BVI Deva (ROTM8100)</t>
  </si>
  <si>
    <t>BVI Slobozia (ROCT8220)</t>
  </si>
  <si>
    <t>BVF Iaşi Aero (ROIS4660)</t>
  </si>
  <si>
    <t>BVF Sculeni (ROIS4990)</t>
  </si>
  <si>
    <t>BVF Iaşi (ROIS4650)</t>
  </si>
  <si>
    <t>BVI Antrepozite/Ilfov (ROBU1200)</t>
  </si>
  <si>
    <t>BVF Otopeni Călători (ROBU1030)</t>
  </si>
  <si>
    <t>BVI Baia Mare (ROCJ0500)</t>
  </si>
  <si>
    <t>BVF Aero Baia Mare (ROCJ0510)</t>
  </si>
  <si>
    <t>BVF Sighet (ROCJ8000)</t>
  </si>
  <si>
    <t>BVF Orşova (ROCR7280)</t>
  </si>
  <si>
    <t>BVF Porţile De Fier I (ROCR7270)</t>
  </si>
  <si>
    <t>BVF Porţile De Fier II (ROCR7200)</t>
  </si>
  <si>
    <t>BVF Drobeta Turnu Severin (ROCR9000)</t>
  </si>
  <si>
    <t>BVI Târgu Mureş (ROBV8800)</t>
  </si>
  <si>
    <t>BVF Târgu Mureş Aeroport (ROBV8820)</t>
  </si>
  <si>
    <t>BVI Piatra Neamţ (ROIS7400)</t>
  </si>
  <si>
    <t>BVI Corabia (ROCR2000)</t>
  </si>
  <si>
    <t>BVI Olt (ROCR8210)</t>
  </si>
  <si>
    <t>BVI Ploiești (ROBU7100)</t>
  </si>
  <si>
    <t>BVI Satu-Mare (ROCJ7810)</t>
  </si>
  <si>
    <t>BVF Halmeu (ROCJ4310)</t>
  </si>
  <si>
    <t>BVF Aeroport Satu Mare (ROCJ7830)</t>
  </si>
  <si>
    <t>BVI Zalău (ROCJ9700)</t>
  </si>
  <si>
    <t>BVI Sibiu (ROBV7900)</t>
  </si>
  <si>
    <t>BVF Sibiu Aeroport (ROBV7910)</t>
  </si>
  <si>
    <t>BVI Suceava (ROIS8230)</t>
  </si>
  <si>
    <t>BVF Dorneşti (ROIS2700)</t>
  </si>
  <si>
    <t>BVF Siret (ROIS8200)</t>
  </si>
  <si>
    <t>BVF Suceava Aero (ROIS8250)</t>
  </si>
  <si>
    <t>BVF Vicovu De Sus (ROIS9620)</t>
  </si>
  <si>
    <t>BVI Alexandria (ROCR0310)</t>
  </si>
  <si>
    <t>BVF Turnu Măgurele (ROCR9100)</t>
  </si>
  <si>
    <t>BVF Zimnicea (ROCR5800)</t>
  </si>
  <si>
    <t>BVI Timişoara Bază (ROTM8720)</t>
  </si>
  <si>
    <t>BVF Jimbolia (ROTM5010)</t>
  </si>
  <si>
    <t>BVF Moraviţa (ROTM5510)</t>
  </si>
  <si>
    <t>BVF Timişoara Aeroport (ROTM8730)</t>
  </si>
  <si>
    <t>BVF Sulina (ROCT8300)</t>
  </si>
  <si>
    <t>BVF Aeroport Delta Dunării Tulcea (ROGL8910)</t>
  </si>
  <si>
    <t>BVF Tulcea (ROGL8900)</t>
  </si>
  <si>
    <t>BVF Isaccea (ROGL8920)</t>
  </si>
  <si>
    <t>BVI Vaslui (ROIS9610)</t>
  </si>
  <si>
    <t>BVF Fălciu (-)</t>
  </si>
  <si>
    <t>BVF Albiţa (ROIS0100)</t>
  </si>
  <si>
    <t>BVI Râmnicu Vâlcea (ROCR7700)</t>
  </si>
  <si>
    <t>BVI Focșani (ROGL3600)</t>
  </si>
  <si>
    <t>BVI Bucureşti Poştă (ROBU1380)</t>
  </si>
  <si>
    <t>BVI Târguri și Expoziții (ROBU1400)</t>
  </si>
  <si>
    <t>BVF Băneasa (ROBU1040)</t>
  </si>
  <si>
    <t>BVI Călăraşi (ROCT1710)</t>
  </si>
  <si>
    <t>BVI Giurgiu (ROBU3910)</t>
  </si>
  <si>
    <t>BVF Zona Liberă Giurgiu (ROBU3980)</t>
  </si>
  <si>
    <t>INV # 12345</t>
  </si>
  <si>
    <t>Pick up date (DDMMYYYY)</t>
  </si>
  <si>
    <t>Shipping date from the pick up location</t>
  </si>
  <si>
    <t>Physical border crossing RO</t>
  </si>
  <si>
    <t>Border crossing point RO | Customs office</t>
  </si>
  <si>
    <t xml:space="preserve">Address of a national start location in RO - County </t>
  </si>
  <si>
    <t>Address of a national start location in RO - City</t>
  </si>
  <si>
    <t>Address of a national start location in RO - Zip code</t>
  </si>
  <si>
    <t>Address of a national start location in RO - Street</t>
  </si>
  <si>
    <t>Address of a national start location in RO - House no.</t>
  </si>
  <si>
    <t>Address of a national start location in RO - Bldg. / Ramp</t>
  </si>
  <si>
    <t>In case no physical border crossing point or customs office can be selected a starting location in RO must be provided. This may be customs goods in connection with an import (e.g. from a customs-free zone or customs-cleared goods transported from a domestic warehouse) or part of an intra-Community acquisition if goods are transported by air.</t>
  </si>
  <si>
    <t>Official address of Zollner RO - Bldg. / ramp</t>
  </si>
  <si>
    <r>
      <t xml:space="preserve">Selection of the physical border crossing point from the list at which the goods enters or leaves Romanian territory. </t>
    </r>
    <r>
      <rPr>
        <b/>
        <sz val="7"/>
        <color rgb="FFFF0000"/>
        <rFont val="Arial"/>
        <family val="2"/>
        <charset val="238"/>
      </rPr>
      <t>OR</t>
    </r>
  </si>
  <si>
    <r>
      <t xml:space="preserve">Selection of the customs offices from the list at which the goods enters or leaves Romanian territory. </t>
    </r>
    <r>
      <rPr>
        <b/>
        <sz val="7"/>
        <color rgb="FFFF0000"/>
        <rFont val="Arial"/>
        <family val="2"/>
        <charset val="238"/>
      </rPr>
      <t>OR</t>
    </r>
  </si>
  <si>
    <t>Name of the document type, if 'others'</t>
  </si>
  <si>
    <t>If the “Other” category has been selected in the Document type field, please enter the type of document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</si>
</sst>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000"/>
  </numFmts>
  <fonts count="38" x14ac:knownFonts="1">
    <font>
      <sz val="11"/>
      <color theme="1"/>
      <name val="Calibri"/>
      <family val="2"/>
      <scheme val="minor"/>
    </font>
    <font>
      <sz val="8"/>
      <color theme="1"/>
      <name val="Arial"/>
      <family val="2"/>
      <charset val="238"/>
    </font>
    <font>
      <sz val="8"/>
      <color theme="1"/>
      <name val="Arial"/>
      <family val="2"/>
      <charset val="238"/>
    </font>
    <font>
      <sz val="10"/>
      <color theme="0"/>
      <name val="Arial"/>
      <family val="2"/>
      <charset val="238"/>
    </font>
    <font>
      <b/>
      <sz val="10"/>
      <color rgb="FFFF0000"/>
      <name val="Arial"/>
      <family val="2"/>
      <charset val="238"/>
    </font>
    <font>
      <sz val="9"/>
      <color indexed="81"/>
      <name val="Tahoma"/>
      <family val="2"/>
      <charset val="238"/>
    </font>
    <font>
      <sz val="10"/>
      <color rgb="FFFF0000"/>
      <name val="Arial"/>
      <family val="2"/>
      <charset val="238"/>
    </font>
    <font>
      <b/>
      <sz val="10"/>
      <color theme="0"/>
      <name val="Arial"/>
      <family val="2"/>
      <charset val="238"/>
    </font>
    <font>
      <b/>
      <sz val="14"/>
      <color theme="0"/>
      <name val="Calibri"/>
      <family val="2"/>
      <charset val="238"/>
      <scheme val="minor"/>
    </font>
    <font>
      <b/>
      <sz val="14"/>
      <color theme="1"/>
      <name val="Calibri"/>
      <family val="2"/>
      <charset val="238"/>
      <scheme val="minor"/>
    </font>
    <font>
      <b/>
      <sz val="9"/>
      <color indexed="81"/>
      <name val="Tahoma"/>
      <family val="2"/>
      <charset val="238"/>
    </font>
    <font>
      <b/>
      <sz val="10"/>
      <name val="Arial"/>
      <family val="2"/>
      <charset val="238"/>
    </font>
    <font>
      <sz val="10"/>
      <color theme="1"/>
      <name val="Arial"/>
      <family val="2"/>
      <charset val="238"/>
    </font>
    <font>
      <sz val="10"/>
      <name val="Arial"/>
      <family val="2"/>
      <charset val="238"/>
    </font>
    <font>
      <b/>
      <sz val="8"/>
      <color theme="1"/>
      <name val="Arial"/>
      <family val="2"/>
      <charset val="238"/>
    </font>
    <font>
      <sz val="11"/>
      <color rgb="FFFF0000"/>
      <name val="Calibri"/>
      <family val="2"/>
      <scheme val="minor"/>
    </font>
    <font>
      <sz val="11"/>
      <color theme="1"/>
      <name val="Calibri"/>
      <family val="2"/>
      <charset val="238"/>
      <scheme val="minor"/>
    </font>
    <font>
      <sz val="11"/>
      <name val="Calibri"/>
      <family val="2"/>
      <scheme val="minor"/>
    </font>
    <font>
      <sz val="8"/>
      <name val="Arial"/>
      <family val="2"/>
      <charset val="238"/>
    </font>
    <font>
      <sz val="9"/>
      <color theme="1"/>
      <name val="Arial"/>
      <family val="2"/>
      <charset val="238"/>
    </font>
    <font>
      <sz val="9"/>
      <color theme="0"/>
      <name val="Arial"/>
      <family val="2"/>
      <charset val="238"/>
    </font>
    <font>
      <b/>
      <sz val="9"/>
      <color theme="0"/>
      <name val="Arial"/>
      <family val="2"/>
      <charset val="238"/>
    </font>
    <font>
      <sz val="9"/>
      <color rgb="FFFF0000"/>
      <name val="Arial"/>
      <family val="2"/>
      <charset val="238"/>
    </font>
    <font>
      <b/>
      <sz val="9"/>
      <color rgb="FFFF0000"/>
      <name val="Arial"/>
      <family val="2"/>
      <charset val="238"/>
    </font>
    <font>
      <b/>
      <sz val="9"/>
      <name val="Arial"/>
      <family val="2"/>
      <charset val="238"/>
    </font>
    <font>
      <b/>
      <sz val="12"/>
      <color rgb="FFFF0000"/>
      <name val="Arial"/>
      <family val="2"/>
      <charset val="238"/>
    </font>
    <font>
      <b/>
      <sz val="8"/>
      <color theme="0"/>
      <name val="Arial"/>
      <family val="2"/>
      <charset val="238"/>
    </font>
    <font>
      <b/>
      <sz val="16"/>
      <color rgb="FFFF0000"/>
      <name val="Arial"/>
      <family val="2"/>
      <charset val="238"/>
    </font>
    <font>
      <b/>
      <sz val="11"/>
      <color rgb="FF0070C0"/>
      <name val="Arial"/>
      <family val="2"/>
      <charset val="238"/>
    </font>
    <font>
      <b/>
      <sz val="8"/>
      <color rgb="FFFFFF00"/>
      <name val="Arial"/>
      <family val="2"/>
      <charset val="238"/>
    </font>
    <font>
      <sz val="8"/>
      <color theme="2"/>
      <name val="Arial"/>
      <family val="2"/>
      <charset val="238"/>
    </font>
    <font>
      <sz val="7"/>
      <color theme="1"/>
      <name val="Arial"/>
      <family val="2"/>
      <charset val="238"/>
    </font>
    <font>
      <u/>
      <sz val="7"/>
      <color theme="1"/>
      <name val="Arial"/>
      <family val="2"/>
      <charset val="238"/>
    </font>
    <font>
      <b/>
      <sz val="7"/>
      <color theme="1"/>
      <name val="Arial"/>
      <family val="2"/>
      <charset val="238"/>
    </font>
    <font>
      <b/>
      <sz val="7"/>
      <color rgb="FFFF0000"/>
      <name val="Arial"/>
      <family val="2"/>
      <charset val="238"/>
    </font>
    <font>
      <b/>
      <sz val="10"/>
      <color theme="1"/>
      <name val="Arial"/>
      <family val="2"/>
      <charset val="238"/>
    </font>
    <font>
      <b/>
      <sz val="8"/>
      <name val="Arial"/>
      <family val="2"/>
      <charset val="238"/>
    </font>
    <font>
      <u/>
      <sz val="11"/>
      <color theme="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2" tint="-0.499984740745262"/>
        <bgColor indexed="64"/>
      </patternFill>
    </fill>
    <fill>
      <patternFill patternType="solid">
        <fgColor theme="2" tint="-0.749992370372631"/>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s>
  <cellStyleXfs count="3">
    <xf numFmtId="0" fontId="0" fillId="0" borderId="0"/>
    <xf numFmtId="0" fontId="1" fillId="0" borderId="0"/>
    <xf numFmtId="0" fontId="37" fillId="0" borderId="0" applyNumberFormat="0" applyFill="0" applyBorder="0" applyAlignment="0" applyProtection="0"/>
  </cellStyleXfs>
  <cellXfs count="161">
    <xf numFmtId="0" fontId="0" fillId="0" borderId="0" xfId="0"/>
    <xf numFmtId="0" fontId="3" fillId="2" borderId="0" xfId="0" applyFont="1" applyFill="1" applyAlignment="1" applyProtection="1">
      <alignment wrapText="1"/>
      <protection hidden="1"/>
    </xf>
    <xf numFmtId="0" fontId="8" fillId="3" borderId="0" xfId="0" applyFont="1" applyFill="1"/>
    <xf numFmtId="0" fontId="9" fillId="0" borderId="0" xfId="0" applyFont="1"/>
    <xf numFmtId="0" fontId="4" fillId="2" borderId="0" xfId="0" applyFont="1" applyFill="1" applyAlignment="1" applyProtection="1">
      <alignment wrapText="1"/>
      <protection hidden="1"/>
    </xf>
    <xf numFmtId="0" fontId="12" fillId="2" borderId="0" xfId="0" applyFont="1" applyFill="1" applyAlignment="1" applyProtection="1">
      <alignment wrapText="1"/>
      <protection hidden="1"/>
    </xf>
    <xf numFmtId="0" fontId="6" fillId="2" borderId="0" xfId="0" applyFont="1" applyFill="1" applyAlignment="1" applyProtection="1">
      <alignment horizontal="center" vertical="center" wrapText="1"/>
      <protection hidden="1"/>
    </xf>
    <xf numFmtId="0" fontId="6" fillId="2" borderId="0" xfId="0" applyFont="1" applyFill="1" applyAlignment="1" applyProtection="1">
      <alignment wrapText="1"/>
      <protection hidden="1"/>
    </xf>
    <xf numFmtId="0" fontId="12" fillId="0" borderId="0" xfId="0" applyFont="1"/>
    <xf numFmtId="0" fontId="12"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pplyProtection="1">
      <alignment horizontal="left" wrapText="1"/>
      <protection hidden="1"/>
    </xf>
    <xf numFmtId="0" fontId="12" fillId="2" borderId="0" xfId="0" applyFont="1" applyFill="1"/>
    <xf numFmtId="0" fontId="9" fillId="4" borderId="0" xfId="0" applyFont="1" applyFill="1"/>
    <xf numFmtId="0" fontId="0" fillId="0" borderId="0" xfId="0" applyAlignment="1">
      <alignment horizontal="center"/>
    </xf>
    <xf numFmtId="0" fontId="13" fillId="2" borderId="0" xfId="0" applyFont="1" applyFill="1" applyAlignment="1" applyProtection="1">
      <alignment wrapText="1"/>
      <protection hidden="1"/>
    </xf>
    <xf numFmtId="0" fontId="13" fillId="2" borderId="0" xfId="0" applyFont="1" applyFill="1" applyBorder="1" applyAlignment="1">
      <alignment vertical="center"/>
    </xf>
    <xf numFmtId="0" fontId="12" fillId="2" borderId="0" xfId="0" applyFont="1" applyFill="1" applyBorder="1"/>
    <xf numFmtId="0" fontId="15" fillId="0" borderId="0" xfId="0" applyFont="1"/>
    <xf numFmtId="0" fontId="7" fillId="2" borderId="0" xfId="0" applyFont="1" applyFill="1" applyAlignment="1" applyProtection="1">
      <alignment horizontal="left" wrapText="1"/>
      <protection locked="0"/>
    </xf>
    <xf numFmtId="0" fontId="13" fillId="2" borderId="1" xfId="0" applyFont="1" applyFill="1" applyBorder="1" applyAlignment="1" applyProtection="1">
      <alignment horizontal="left" vertical="center"/>
      <protection locked="0"/>
    </xf>
    <xf numFmtId="0" fontId="13" fillId="2" borderId="1" xfId="0" applyFont="1" applyFill="1" applyBorder="1" applyAlignment="1" applyProtection="1">
      <alignment horizontal="left" vertical="center"/>
      <protection hidden="1"/>
    </xf>
    <xf numFmtId="0" fontId="13" fillId="2" borderId="1" xfId="0" applyFont="1" applyFill="1" applyBorder="1" applyAlignment="1" applyProtection="1">
      <alignment horizontal="center" vertical="center"/>
      <protection hidden="1"/>
    </xf>
    <xf numFmtId="0" fontId="13" fillId="2" borderId="1" xfId="0" applyFont="1" applyFill="1" applyBorder="1" applyAlignment="1" applyProtection="1">
      <alignment vertical="center"/>
      <protection hidden="1"/>
    </xf>
    <xf numFmtId="0" fontId="12" fillId="0" borderId="0" xfId="0" applyFont="1" applyFill="1"/>
    <xf numFmtId="0" fontId="2" fillId="2" borderId="0" xfId="0" applyFont="1" applyFill="1"/>
    <xf numFmtId="0" fontId="16" fillId="0" borderId="0" xfId="0" applyFont="1"/>
    <xf numFmtId="0" fontId="17" fillId="0" borderId="0" xfId="0" applyFont="1" applyFill="1"/>
    <xf numFmtId="0" fontId="13" fillId="2" borderId="0" xfId="0" applyFont="1" applyFill="1" applyAlignment="1" applyProtection="1">
      <alignment vertical="center" wrapText="1"/>
      <protection hidden="1"/>
    </xf>
    <xf numFmtId="0" fontId="18" fillId="2" borderId="0" xfId="0" applyFont="1" applyFill="1" applyAlignment="1">
      <alignment vertical="center"/>
    </xf>
    <xf numFmtId="0" fontId="11" fillId="2" borderId="0" xfId="0" applyFont="1" applyFill="1" applyAlignment="1" applyProtection="1">
      <alignment vertical="center" wrapText="1"/>
      <protection hidden="1"/>
    </xf>
    <xf numFmtId="0" fontId="13" fillId="2" borderId="0" xfId="0" applyFont="1" applyFill="1" applyAlignment="1">
      <alignment vertical="center"/>
    </xf>
    <xf numFmtId="0" fontId="13" fillId="0" borderId="0" xfId="0" applyFont="1" applyAlignment="1">
      <alignment vertical="center"/>
    </xf>
    <xf numFmtId="0" fontId="19" fillId="2" borderId="0" xfId="0" applyFont="1" applyFill="1" applyAlignment="1">
      <alignment wrapText="1"/>
    </xf>
    <xf numFmtId="0" fontId="20" fillId="2" borderId="0" xfId="0" applyFont="1" applyFill="1" applyAlignment="1" applyProtection="1">
      <alignment wrapText="1"/>
      <protection hidden="1"/>
    </xf>
    <xf numFmtId="0" fontId="19" fillId="2" borderId="0" xfId="0" applyFont="1" applyFill="1" applyAlignment="1" applyProtection="1">
      <alignment wrapText="1"/>
      <protection hidden="1"/>
    </xf>
    <xf numFmtId="0" fontId="22" fillId="2" borderId="0" xfId="0" applyFont="1" applyFill="1" applyAlignment="1" applyProtection="1">
      <alignment wrapText="1"/>
      <protection hidden="1"/>
    </xf>
    <xf numFmtId="0" fontId="19" fillId="0" borderId="0" xfId="0" applyFont="1" applyAlignment="1">
      <alignment wrapText="1"/>
    </xf>
    <xf numFmtId="0" fontId="20" fillId="2" borderId="0" xfId="0" applyFont="1" applyFill="1" applyAlignment="1" applyProtection="1">
      <alignment horizontal="center" vertical="top" wrapText="1"/>
      <protection hidden="1"/>
    </xf>
    <xf numFmtId="0" fontId="23" fillId="2" borderId="0" xfId="0" applyFont="1" applyFill="1" applyAlignment="1">
      <alignment vertical="center" wrapText="1"/>
    </xf>
    <xf numFmtId="0" fontId="23" fillId="2" borderId="0" xfId="0" applyFont="1" applyFill="1" applyAlignment="1" applyProtection="1">
      <alignment vertical="top" wrapText="1"/>
      <protection hidden="1"/>
    </xf>
    <xf numFmtId="0" fontId="19" fillId="2" borderId="0" xfId="0" applyFont="1" applyFill="1"/>
    <xf numFmtId="0" fontId="19" fillId="0" borderId="0" xfId="0" applyFont="1"/>
    <xf numFmtId="0" fontId="19" fillId="2" borderId="0" xfId="0" applyFont="1" applyFill="1" applyAlignment="1">
      <alignment horizontal="center"/>
    </xf>
    <xf numFmtId="0" fontId="19" fillId="2" borderId="0" xfId="0" applyFont="1" applyFill="1" applyAlignment="1" applyProtection="1">
      <alignment horizontal="center" wrapText="1"/>
      <protection hidden="1"/>
    </xf>
    <xf numFmtId="0" fontId="19" fillId="0" borderId="0" xfId="0" applyFont="1" applyAlignment="1">
      <alignment horizontal="center"/>
    </xf>
    <xf numFmtId="0" fontId="19" fillId="2" borderId="0" xfId="0" applyFont="1" applyFill="1" applyBorder="1"/>
    <xf numFmtId="0" fontId="13" fillId="0" borderId="0" xfId="0" applyFont="1" applyFill="1" applyAlignment="1" applyProtection="1">
      <alignment vertical="center" wrapText="1"/>
      <protection hidden="1"/>
    </xf>
    <xf numFmtId="0" fontId="13" fillId="0" borderId="1" xfId="0" applyFont="1" applyFill="1" applyBorder="1" applyAlignment="1" applyProtection="1">
      <alignment horizontal="left" vertical="center"/>
      <protection locked="0"/>
    </xf>
    <xf numFmtId="0" fontId="13" fillId="0" borderId="1" xfId="0" applyFont="1" applyFill="1" applyBorder="1" applyAlignment="1" applyProtection="1">
      <alignment vertical="center" wrapText="1"/>
      <protection locked="0"/>
    </xf>
    <xf numFmtId="0" fontId="12" fillId="5" borderId="0" xfId="0" applyFont="1" applyFill="1"/>
    <xf numFmtId="0" fontId="19" fillId="5" borderId="0" xfId="0" applyFont="1" applyFill="1" applyAlignment="1">
      <alignment wrapText="1"/>
    </xf>
    <xf numFmtId="0" fontId="13" fillId="5" borderId="0" xfId="0" applyFont="1" applyFill="1" applyAlignment="1">
      <alignment vertical="center"/>
    </xf>
    <xf numFmtId="0" fontId="0" fillId="0" borderId="0" xfId="0" applyBorder="1"/>
    <xf numFmtId="0" fontId="0" fillId="0" borderId="0" xfId="0" applyFill="1" applyBorder="1"/>
    <xf numFmtId="0" fontId="9" fillId="4" borderId="0" xfId="0" applyFont="1" applyFill="1" applyBorder="1"/>
    <xf numFmtId="0" fontId="13" fillId="2" borderId="1" xfId="0" applyFont="1" applyFill="1" applyBorder="1" applyAlignment="1" applyProtection="1">
      <alignment horizontal="left" vertical="center" wrapText="1"/>
      <protection locked="0"/>
    </xf>
    <xf numFmtId="165" fontId="12" fillId="2" borderId="7" xfId="0" applyNumberFormat="1" applyFont="1" applyFill="1" applyBorder="1" applyAlignment="1" applyProtection="1">
      <alignment horizontal="center" vertical="center"/>
      <protection locked="0"/>
    </xf>
    <xf numFmtId="0" fontId="13" fillId="5" borderId="1" xfId="0" applyFont="1" applyFill="1" applyBorder="1" applyAlignment="1" applyProtection="1">
      <alignment horizontal="left" vertical="center"/>
      <protection locked="0"/>
    </xf>
    <xf numFmtId="4" fontId="13" fillId="5" borderId="1" xfId="0" applyNumberFormat="1" applyFont="1" applyFill="1" applyBorder="1" applyAlignment="1" applyProtection="1">
      <alignment horizontal="center" vertical="center"/>
      <protection locked="0"/>
    </xf>
    <xf numFmtId="0" fontId="27" fillId="6" borderId="0" xfId="0" applyFont="1" applyFill="1"/>
    <xf numFmtId="0" fontId="6" fillId="6" borderId="0" xfId="0" applyFont="1" applyFill="1" applyAlignment="1" applyProtection="1">
      <alignment wrapText="1"/>
      <protection hidden="1"/>
    </xf>
    <xf numFmtId="0" fontId="14" fillId="0" borderId="0" xfId="1" applyFont="1" applyAlignment="1">
      <alignment horizontal="center" vertical="top"/>
    </xf>
    <xf numFmtId="0" fontId="1" fillId="0" borderId="0" xfId="1" applyAlignment="1">
      <alignment vertical="top"/>
    </xf>
    <xf numFmtId="0" fontId="26" fillId="3" borderId="0" xfId="1" applyFont="1" applyFill="1" applyAlignment="1">
      <alignment horizontal="center" vertical="top"/>
    </xf>
    <xf numFmtId="0" fontId="29" fillId="3" borderId="0" xfId="1" applyFont="1" applyFill="1" applyAlignment="1">
      <alignment vertical="top" wrapText="1"/>
    </xf>
    <xf numFmtId="0" fontId="29" fillId="3" borderId="0" xfId="1" applyFont="1" applyFill="1" applyAlignment="1">
      <alignment vertical="top"/>
    </xf>
    <xf numFmtId="0" fontId="26" fillId="3" borderId="0" xfId="1" applyFont="1" applyFill="1" applyAlignment="1">
      <alignment vertical="top"/>
    </xf>
    <xf numFmtId="0" fontId="31" fillId="0" borderId="0" xfId="1" applyFont="1" applyAlignment="1">
      <alignment vertical="top" wrapText="1"/>
    </xf>
    <xf numFmtId="0" fontId="31" fillId="0" borderId="0" xfId="1" applyFont="1" applyAlignment="1">
      <alignment wrapText="1"/>
    </xf>
    <xf numFmtId="0" fontId="14" fillId="0" borderId="0" xfId="1" applyFont="1" applyAlignment="1">
      <alignment vertical="top"/>
    </xf>
    <xf numFmtId="0" fontId="1" fillId="0" borderId="0" xfId="1" applyAlignment="1">
      <alignment vertical="top" wrapText="1"/>
    </xf>
    <xf numFmtId="164" fontId="13" fillId="7" borderId="1" xfId="0" applyNumberFormat="1"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35" fillId="0" borderId="0" xfId="0" applyFont="1"/>
    <xf numFmtId="0" fontId="21" fillId="8" borderId="0" xfId="0" applyFont="1" applyFill="1" applyAlignment="1">
      <alignment horizontal="center" vertical="center" wrapText="1"/>
    </xf>
    <xf numFmtId="0" fontId="21" fillId="9" borderId="0" xfId="0" applyFont="1" applyFill="1" applyAlignment="1">
      <alignment horizontal="center" vertical="center" wrapText="1"/>
    </xf>
    <xf numFmtId="0" fontId="24" fillId="12" borderId="0" xfId="0" applyFont="1" applyFill="1" applyAlignment="1">
      <alignment horizontal="center" vertical="center" wrapText="1"/>
    </xf>
    <xf numFmtId="0" fontId="24" fillId="13" borderId="0" xfId="0" applyFont="1" applyFill="1" applyAlignment="1">
      <alignment horizontal="center" vertical="center" wrapText="1"/>
    </xf>
    <xf numFmtId="0" fontId="24" fillId="13" borderId="0" xfId="0" applyFont="1" applyFill="1" applyAlignment="1" applyProtection="1">
      <alignment horizontal="center" vertical="center" wrapText="1"/>
      <protection hidden="1"/>
    </xf>
    <xf numFmtId="0" fontId="24" fillId="10" borderId="0" xfId="0" applyFont="1" applyFill="1" applyAlignment="1">
      <alignment horizontal="center" vertical="center" wrapText="1"/>
    </xf>
    <xf numFmtId="0" fontId="24" fillId="14" borderId="0" xfId="0" applyFont="1" applyFill="1" applyAlignment="1">
      <alignment horizontal="center" vertical="center" wrapText="1"/>
    </xf>
    <xf numFmtId="0" fontId="13" fillId="5" borderId="1" xfId="0" applyFont="1" applyFill="1" applyBorder="1" applyAlignment="1" applyProtection="1">
      <alignment vertical="center"/>
      <protection hidden="1"/>
    </xf>
    <xf numFmtId="0" fontId="13" fillId="5" borderId="1" xfId="0" applyFont="1" applyFill="1" applyBorder="1" applyAlignment="1" applyProtection="1">
      <alignment vertical="center"/>
      <protection locked="0"/>
    </xf>
    <xf numFmtId="0" fontId="12" fillId="2" borderId="1" xfId="0" applyFont="1" applyFill="1" applyBorder="1"/>
    <xf numFmtId="0" fontId="12" fillId="5" borderId="9" xfId="0" applyFont="1" applyFill="1" applyBorder="1"/>
    <xf numFmtId="0" fontId="12" fillId="7" borderId="1" xfId="0" applyFont="1" applyFill="1" applyBorder="1"/>
    <xf numFmtId="0" fontId="12" fillId="2" borderId="0" xfId="0" applyFont="1" applyFill="1" applyAlignment="1" applyProtection="1">
      <alignment horizontal="left" wrapText="1"/>
      <protection hidden="1"/>
    </xf>
    <xf numFmtId="0" fontId="14" fillId="0" borderId="0" xfId="1" applyFont="1" applyFill="1" applyAlignment="1">
      <alignment horizontal="center" vertical="top"/>
    </xf>
    <xf numFmtId="0" fontId="36" fillId="0" borderId="0" xfId="1" applyFont="1" applyFill="1" applyAlignment="1">
      <alignment horizontal="center" vertical="top"/>
    </xf>
    <xf numFmtId="0" fontId="14" fillId="0" borderId="0" xfId="1" applyFont="1" applyAlignment="1">
      <alignment vertical="top" wrapText="1"/>
    </xf>
    <xf numFmtId="0" fontId="36" fillId="0" borderId="0" xfId="1" applyFont="1" applyFill="1" applyAlignment="1">
      <alignment horizontal="center" vertical="center"/>
    </xf>
    <xf numFmtId="0" fontId="26" fillId="3" borderId="0" xfId="1" applyFont="1" applyFill="1" applyAlignment="1">
      <alignment horizontal="left" vertical="top"/>
    </xf>
    <xf numFmtId="0" fontId="12" fillId="5" borderId="1" xfId="0" applyFont="1" applyFill="1" applyBorder="1" applyAlignment="1" applyProtection="1">
      <protection locked="0"/>
    </xf>
    <xf numFmtId="0" fontId="13" fillId="2" borderId="1" xfId="0" applyFont="1" applyFill="1" applyBorder="1" applyAlignment="1" applyProtection="1">
      <alignment horizontal="left" vertical="center"/>
    </xf>
    <xf numFmtId="3" fontId="13" fillId="2" borderId="1" xfId="0" applyNumberFormat="1" applyFont="1" applyFill="1" applyBorder="1" applyAlignment="1" applyProtection="1">
      <alignment horizontal="center" vertical="center"/>
    </xf>
    <xf numFmtId="0" fontId="13" fillId="7" borderId="1" xfId="0" applyFont="1" applyFill="1" applyBorder="1" applyAlignment="1" applyProtection="1">
      <alignment horizontal="left" vertical="center"/>
      <protection hidden="1"/>
    </xf>
    <xf numFmtId="0" fontId="21" fillId="6" borderId="0" xfId="0" applyFont="1" applyFill="1" applyAlignment="1" applyProtection="1">
      <alignment horizontal="center" vertical="center" wrapText="1"/>
      <protection hidden="1"/>
    </xf>
    <xf numFmtId="49" fontId="13" fillId="5" borderId="1" xfId="0" applyNumberFormat="1" applyFont="1" applyFill="1" applyBorder="1" applyAlignment="1" applyProtection="1">
      <alignment horizontal="left" vertical="center"/>
      <protection hidden="1"/>
    </xf>
    <xf numFmtId="0" fontId="13" fillId="5" borderId="1" xfId="0" applyFont="1" applyFill="1" applyBorder="1" applyAlignment="1" applyProtection="1">
      <alignment horizontal="center" vertical="center"/>
      <protection locked="0"/>
    </xf>
    <xf numFmtId="0" fontId="24" fillId="13" borderId="0" xfId="0" applyFont="1" applyFill="1" applyAlignment="1">
      <alignment horizontal="center" vertical="center" wrapText="1"/>
    </xf>
    <xf numFmtId="0" fontId="14" fillId="2" borderId="0" xfId="0" applyFont="1" applyFill="1" applyAlignment="1">
      <alignment horizontal="center" vertical="center" textRotation="90" wrapText="1"/>
    </xf>
    <xf numFmtId="0" fontId="13" fillId="0" borderId="3"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2" borderId="12" xfId="0" applyFont="1" applyFill="1" applyBorder="1" applyAlignment="1" applyProtection="1">
      <alignment vertical="center" wrapText="1"/>
      <protection hidden="1"/>
    </xf>
    <xf numFmtId="0" fontId="13" fillId="2" borderId="11" xfId="0" applyFont="1" applyFill="1" applyBorder="1" applyAlignment="1" applyProtection="1">
      <alignment vertical="center" wrapText="1"/>
      <protection hidden="1"/>
    </xf>
    <xf numFmtId="0" fontId="12" fillId="2" borderId="12" xfId="0" applyFont="1" applyFill="1" applyBorder="1"/>
    <xf numFmtId="0" fontId="12" fillId="0" borderId="0" xfId="0" applyFont="1" applyAlignment="1" applyProtection="1">
      <alignment wrapText="1"/>
      <protection hidden="1"/>
    </xf>
    <xf numFmtId="0" fontId="13" fillId="0" borderId="0" xfId="0" applyFont="1" applyAlignment="1" applyProtection="1">
      <alignment vertical="center" wrapText="1"/>
      <protection hidden="1"/>
    </xf>
    <xf numFmtId="0" fontId="13" fillId="5" borderId="1" xfId="0" applyFont="1" applyFill="1" applyBorder="1" applyAlignment="1" applyProtection="1">
      <alignment horizontal="right" vertical="center"/>
      <protection locked="0"/>
    </xf>
    <xf numFmtId="0" fontId="12" fillId="2" borderId="12" xfId="0" applyFont="1" applyFill="1" applyBorder="1" applyAlignment="1" applyProtection="1">
      <alignment horizontal="right" wrapText="1"/>
      <protection hidden="1"/>
    </xf>
    <xf numFmtId="14" fontId="13" fillId="5" borderId="1" xfId="0" applyNumberFormat="1" applyFont="1" applyFill="1" applyBorder="1" applyAlignment="1" applyProtection="1">
      <alignment horizontal="left" vertical="center"/>
      <protection locked="0"/>
    </xf>
    <xf numFmtId="164" fontId="13" fillId="5" borderId="1" xfId="0" applyNumberFormat="1" applyFont="1" applyFill="1" applyBorder="1" applyAlignment="1" applyProtection="1">
      <alignment horizontal="left" vertical="center"/>
      <protection locked="0"/>
    </xf>
    <xf numFmtId="0" fontId="1" fillId="0" borderId="0" xfId="1"/>
    <xf numFmtId="0" fontId="24" fillId="12" borderId="0" xfId="0" applyFont="1" applyFill="1" applyAlignment="1">
      <alignment horizontal="center" vertical="center" wrapText="1"/>
    </xf>
    <xf numFmtId="0" fontId="13" fillId="2" borderId="3" xfId="0" applyFont="1" applyFill="1" applyBorder="1" applyAlignment="1" applyProtection="1">
      <alignment horizontal="left" vertical="center" wrapText="1"/>
      <protection locked="0"/>
    </xf>
    <xf numFmtId="0" fontId="12" fillId="2" borderId="0" xfId="0" applyFont="1" applyFill="1" applyBorder="1" applyAlignment="1">
      <alignment wrapText="1"/>
    </xf>
    <xf numFmtId="0" fontId="27" fillId="2" borderId="0" xfId="0" applyFont="1" applyFill="1" applyAlignment="1" applyProtection="1">
      <alignment horizontal="center" wrapText="1"/>
      <protection hidden="1"/>
    </xf>
    <xf numFmtId="0" fontId="13" fillId="0" borderId="0" xfId="0" applyFont="1" applyAlignment="1" applyProtection="1">
      <alignment vertical="center"/>
      <protection locked="0"/>
    </xf>
    <xf numFmtId="0" fontId="19" fillId="15" borderId="0" xfId="0" applyFont="1" applyFill="1" applyAlignment="1">
      <alignment wrapText="1"/>
    </xf>
    <xf numFmtId="0" fontId="13" fillId="15" borderId="0" xfId="0" applyFont="1" applyFill="1" applyAlignment="1">
      <alignment vertical="center"/>
    </xf>
    <xf numFmtId="0" fontId="21" fillId="8" borderId="0" xfId="0" applyFont="1" applyFill="1" applyAlignment="1" applyProtection="1">
      <alignment horizontal="center" vertical="center" wrapText="1"/>
      <protection hidden="1"/>
    </xf>
    <xf numFmtId="0" fontId="21" fillId="9" borderId="0" xfId="0" applyFont="1" applyFill="1" applyAlignment="1" applyProtection="1">
      <alignment horizontal="center" vertical="center" wrapText="1"/>
      <protection hidden="1"/>
    </xf>
    <xf numFmtId="0" fontId="21" fillId="11" borderId="0" xfId="0" applyFont="1" applyFill="1" applyAlignment="1" applyProtection="1">
      <alignment horizontal="center" vertical="center" wrapText="1"/>
      <protection hidden="1"/>
    </xf>
    <xf numFmtId="0" fontId="24" fillId="13" borderId="0" xfId="0" applyFont="1" applyFill="1" applyAlignment="1">
      <alignment horizontal="center" vertical="center" wrapText="1"/>
    </xf>
    <xf numFmtId="0" fontId="21" fillId="11" borderId="0" xfId="0" applyFont="1" applyFill="1" applyAlignment="1" applyProtection="1">
      <alignment horizontal="center" vertical="center" wrapText="1"/>
      <protection hidden="1"/>
    </xf>
    <xf numFmtId="0" fontId="24" fillId="12" borderId="0" xfId="0" applyFont="1" applyFill="1" applyAlignment="1">
      <alignment horizontal="center" vertical="center" wrapText="1"/>
    </xf>
    <xf numFmtId="0" fontId="24" fillId="10" borderId="0" xfId="0" applyFont="1" applyFill="1" applyAlignment="1">
      <alignment horizontal="center" vertical="center" wrapText="1"/>
    </xf>
    <xf numFmtId="0" fontId="21" fillId="9" borderId="0" xfId="0" applyFont="1" applyFill="1" applyAlignment="1">
      <alignment horizontal="center" vertical="center" wrapText="1"/>
    </xf>
    <xf numFmtId="0" fontId="21" fillId="8" borderId="0" xfId="0" applyFont="1" applyFill="1" applyAlignment="1">
      <alignment horizontal="center" vertical="center" wrapText="1"/>
    </xf>
    <xf numFmtId="0" fontId="14" fillId="2" borderId="0" xfId="0" applyFont="1" applyFill="1" applyAlignment="1">
      <alignment horizontal="center" vertical="center" textRotation="90" wrapText="1"/>
    </xf>
    <xf numFmtId="0" fontId="21" fillId="9" borderId="0" xfId="0" applyFont="1" applyFill="1" applyAlignment="1" applyProtection="1">
      <alignment horizontal="center" vertical="center" wrapText="1"/>
      <protection hidden="1"/>
    </xf>
    <xf numFmtId="0" fontId="21" fillId="11" borderId="0" xfId="0" applyFont="1" applyFill="1" applyAlignment="1" applyProtection="1">
      <alignment horizontal="center" vertical="center" wrapText="1"/>
      <protection hidden="1"/>
    </xf>
    <xf numFmtId="0" fontId="24" fillId="13" borderId="0" xfId="0" applyFont="1" applyFill="1" applyAlignment="1" applyProtection="1">
      <alignment horizontal="center" vertical="center" wrapText="1"/>
      <protection hidden="1"/>
    </xf>
    <xf numFmtId="0" fontId="13" fillId="5" borderId="1" xfId="0" applyFont="1" applyFill="1" applyBorder="1" applyAlignment="1" applyProtection="1">
      <alignment horizontal="left" vertical="center"/>
      <protection hidden="1"/>
    </xf>
    <xf numFmtId="0" fontId="21" fillId="8" borderId="0" xfId="0" applyFont="1" applyFill="1" applyAlignment="1" applyProtection="1">
      <alignment horizontal="center" vertical="center" wrapText="1"/>
      <protection hidden="1"/>
    </xf>
    <xf numFmtId="0" fontId="26" fillId="3" borderId="0" xfId="1" applyFont="1" applyFill="1" applyAlignment="1">
      <alignment horizontal="center" vertical="top"/>
    </xf>
    <xf numFmtId="0" fontId="13" fillId="5" borderId="1" xfId="0" applyFont="1" applyFill="1" applyBorder="1" applyAlignment="1" applyProtection="1">
      <alignment vertical="center" wrapText="1"/>
      <protection locked="0"/>
    </xf>
    <xf numFmtId="0" fontId="13" fillId="7" borderId="1" xfId="0" applyFont="1" applyFill="1" applyBorder="1" applyAlignment="1" applyProtection="1">
      <alignment vertical="center"/>
      <protection locked="0"/>
    </xf>
    <xf numFmtId="0" fontId="13" fillId="7" borderId="1" xfId="0" applyFont="1" applyFill="1" applyBorder="1" applyAlignment="1" applyProtection="1">
      <alignment horizontal="center" vertical="center"/>
      <protection locked="0"/>
    </xf>
    <xf numFmtId="3" fontId="13" fillId="2" borderId="1" xfId="0" applyNumberFormat="1" applyFont="1" applyFill="1" applyBorder="1" applyAlignment="1" applyProtection="1">
      <alignment horizontal="right" vertical="center"/>
      <protection locked="0"/>
    </xf>
    <xf numFmtId="0" fontId="13" fillId="5" borderId="1" xfId="2" applyFont="1" applyFill="1" applyBorder="1" applyAlignment="1" applyProtection="1">
      <alignment vertical="center"/>
      <protection hidden="1"/>
    </xf>
    <xf numFmtId="0" fontId="12" fillId="5" borderId="1" xfId="0" applyFont="1" applyFill="1" applyBorder="1" applyAlignment="1" applyProtection="1">
      <alignment vertical="center"/>
      <protection hidden="1"/>
    </xf>
    <xf numFmtId="0" fontId="31" fillId="15" borderId="0" xfId="1" applyFont="1" applyFill="1" applyAlignment="1">
      <alignment vertical="top" wrapText="1"/>
    </xf>
    <xf numFmtId="14" fontId="13" fillId="7" borderId="1" xfId="0" applyNumberFormat="1" applyFont="1" applyFill="1" applyBorder="1" applyAlignment="1" applyProtection="1">
      <alignment horizontal="left" vertical="center"/>
      <protection locked="0"/>
    </xf>
    <xf numFmtId="0" fontId="14" fillId="2" borderId="0" xfId="0" applyFont="1" applyFill="1" applyAlignment="1">
      <alignment horizontal="center" vertical="center" textRotation="90" wrapText="1"/>
    </xf>
    <xf numFmtId="0" fontId="25" fillId="2" borderId="4"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6" xfId="0" applyFont="1" applyFill="1" applyBorder="1" applyAlignment="1" applyProtection="1">
      <alignment horizontal="center" vertical="center" wrapText="1"/>
      <protection locked="0"/>
    </xf>
    <xf numFmtId="0" fontId="28" fillId="2" borderId="0" xfId="0" applyFont="1" applyFill="1" applyAlignment="1" applyProtection="1">
      <alignment horizontal="center" vertical="center" wrapText="1"/>
      <protection hidden="1"/>
    </xf>
    <xf numFmtId="0" fontId="35" fillId="2" borderId="10" xfId="0" applyFont="1" applyFill="1" applyBorder="1" applyAlignment="1" applyProtection="1">
      <alignment horizontal="right" vertical="center" wrapText="1"/>
      <protection hidden="1"/>
    </xf>
    <xf numFmtId="0" fontId="13" fillId="0" borderId="2"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24" fillId="13" borderId="13" xfId="0" applyFont="1" applyFill="1" applyBorder="1" applyAlignment="1">
      <alignment horizontal="center" vertical="center" wrapText="1"/>
    </xf>
    <xf numFmtId="0" fontId="13" fillId="0" borderId="1" xfId="0" applyFont="1" applyFill="1" applyBorder="1" applyAlignment="1" applyProtection="1">
      <alignment horizontal="left" vertical="center"/>
      <protection locked="0"/>
    </xf>
    <xf numFmtId="0" fontId="21" fillId="9" borderId="13" xfId="0" applyFont="1" applyFill="1" applyBorder="1" applyAlignment="1" applyProtection="1">
      <alignment horizontal="center" vertical="center" wrapText="1"/>
      <protection hidden="1"/>
    </xf>
    <xf numFmtId="0" fontId="31" fillId="15" borderId="0" xfId="1" applyFont="1" applyFill="1" applyAlignment="1">
      <alignment horizontal="left" vertical="top" wrapText="1"/>
    </xf>
    <xf numFmtId="0" fontId="14" fillId="0" borderId="0" xfId="1" applyFont="1" applyAlignment="1">
      <alignment horizontal="left" vertical="top" wrapText="1"/>
    </xf>
    <xf numFmtId="0" fontId="26" fillId="3" borderId="0" xfId="1" applyFont="1" applyFill="1" applyAlignment="1">
      <alignment horizontal="left" vertical="top"/>
    </xf>
    <xf numFmtId="0" fontId="26" fillId="3" borderId="0" xfId="1" applyFont="1" applyFill="1" applyAlignment="1">
      <alignment horizontal="center" vertical="top"/>
    </xf>
  </cellXfs>
  <cellStyles count="3">
    <cellStyle name="Hivatkozás" xfId="2" builtinId="8"/>
    <cellStyle name="Normál" xfId="0" builtinId="0"/>
    <cellStyle name="Normal 2" xfId="1" xr:uid="{97E83576-0D0E-4BBA-8C5B-CE19305E57B6}"/>
  </cellStyles>
  <dxfs count="46">
    <dxf>
      <font>
        <b val="0"/>
        <i val="0"/>
        <strike val="0"/>
        <condense val="0"/>
        <extend val="0"/>
        <outline val="0"/>
        <shadow val="0"/>
        <u val="none"/>
        <vertAlign val="baseline"/>
        <sz val="10"/>
        <color auto="1"/>
        <name val="Arial"/>
        <family val="2"/>
        <charset val="238"/>
        <scheme val="none"/>
      </font>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charset val="238"/>
        <scheme val="none"/>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charset val="238"/>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charset val="238"/>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charset val="238"/>
        <scheme val="none"/>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charset val="238"/>
        <scheme val="none"/>
      </font>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charset val="238"/>
        <scheme val="none"/>
      </font>
      <numFmt numFmtId="4" formatCode="#,##0.00"/>
      <fill>
        <patternFill patternType="solid">
          <fgColor indexed="64"/>
          <bgColor rgb="FFFFFF0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charset val="238"/>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0"/>
        <color auto="1"/>
        <name val="Arial"/>
        <family val="2"/>
        <charset val="238"/>
        <scheme val="none"/>
      </font>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charset val="238"/>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0"/>
        <color auto="1"/>
        <name val="Arial"/>
        <family val="2"/>
        <charset val="238"/>
        <scheme val="none"/>
      </font>
      <fill>
        <patternFill patternType="solid">
          <fgColor indexed="64"/>
          <bgColor rgb="FFFFFF0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charset val="238"/>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0"/>
        <color auto="1"/>
        <name val="Arial"/>
        <family val="2"/>
        <charset val="238"/>
        <scheme val="none"/>
      </font>
      <fill>
        <patternFill patternType="solid">
          <fgColor indexed="64"/>
          <bgColor rgb="FFFFFF0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charset val="238"/>
        <scheme val="none"/>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0"/>
        <color auto="1"/>
        <name val="Arial"/>
        <family val="2"/>
        <charset val="238"/>
        <scheme val="none"/>
      </font>
      <fill>
        <patternFill patternType="solid">
          <fgColor indexed="64"/>
          <bgColor rgb="FFFFFF0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charset val="238"/>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0"/>
        <color auto="1"/>
        <name val="Arial"/>
        <family val="2"/>
        <charset val="238"/>
        <scheme val="none"/>
      </font>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charset val="238"/>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0"/>
        <color auto="1"/>
        <name val="Arial"/>
        <family val="2"/>
        <charset val="238"/>
        <scheme val="none"/>
      </font>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charset val="238"/>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0"/>
        <color auto="1"/>
        <name val="Arial"/>
        <family val="2"/>
        <charset val="238"/>
        <scheme val="none"/>
      </font>
      <fill>
        <patternFill patternType="solid">
          <fgColor indexed="64"/>
          <bgColor theme="0"/>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left style="thin">
          <color rgb="FF000000"/>
        </left>
        <right style="thin">
          <color rgb="FF000000"/>
        </right>
      </border>
    </dxf>
    <dxf>
      <font>
        <b val="0"/>
        <i val="0"/>
        <strike val="0"/>
        <condense val="0"/>
        <extend val="0"/>
        <outline val="0"/>
        <shadow val="0"/>
        <u val="none"/>
        <vertAlign val="baseline"/>
        <sz val="10"/>
        <color auto="1"/>
        <name val="Arial"/>
        <family val="2"/>
        <charset val="238"/>
        <scheme val="none"/>
      </font>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charset val="238"/>
        <scheme val="none"/>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charset val="238"/>
        <scheme val="none"/>
      </font>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charset val="238"/>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charset val="238"/>
        <scheme val="none"/>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charset val="238"/>
        <scheme val="none"/>
      </font>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charset val="238"/>
        <scheme val="none"/>
      </font>
      <numFmt numFmtId="4" formatCode="#,##0.00"/>
      <fill>
        <patternFill patternType="solid">
          <fgColor indexed="64"/>
          <bgColor rgb="FFFFFF0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charset val="238"/>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0"/>
        <color auto="1"/>
        <name val="Arial"/>
        <family val="2"/>
        <charset val="238"/>
        <scheme val="none"/>
      </font>
      <fill>
        <patternFill patternType="solid">
          <fgColor indexed="64"/>
          <bgColor rgb="FFFFFF0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charset val="238"/>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0"/>
        <color auto="1"/>
        <name val="Arial"/>
        <family val="2"/>
        <charset val="238"/>
        <scheme val="none"/>
      </font>
      <fill>
        <patternFill patternType="solid">
          <fgColor indexed="64"/>
          <bgColor rgb="FFFFFF0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charset val="238"/>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0"/>
        <color auto="1"/>
        <name val="Arial"/>
        <family val="2"/>
        <charset val="238"/>
        <scheme val="none"/>
      </font>
      <fill>
        <patternFill patternType="solid">
          <fgColor indexed="64"/>
          <bgColor rgb="FFFFFF0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charset val="238"/>
        <scheme val="none"/>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0"/>
        <color auto="1"/>
        <name val="Arial"/>
        <family val="2"/>
        <charset val="238"/>
        <scheme val="none"/>
      </font>
      <fill>
        <patternFill patternType="solid">
          <fgColor indexed="64"/>
          <bgColor rgb="FFFFFF0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charset val="238"/>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top/>
        <bottom/>
      </border>
      <protection locked="1" hidden="1"/>
    </dxf>
    <dxf>
      <font>
        <b val="0"/>
        <i val="0"/>
        <strike val="0"/>
        <condense val="0"/>
        <extend val="0"/>
        <outline val="0"/>
        <shadow val="0"/>
        <u val="none"/>
        <vertAlign val="baseline"/>
        <sz val="10"/>
        <color auto="1"/>
        <name val="Arial"/>
        <family val="2"/>
        <charset val="238"/>
        <scheme val="none"/>
      </font>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charset val="238"/>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0"/>
        <color auto="1"/>
        <name val="Arial"/>
        <family val="2"/>
        <charset val="238"/>
        <scheme val="none"/>
      </font>
      <fill>
        <patternFill patternType="solid">
          <fgColor indexed="64"/>
          <bgColor rgb="FFFFFF0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Arial"/>
        <family val="2"/>
        <charset val="238"/>
        <scheme val="none"/>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1"/>
    </dxf>
    <dxf>
      <font>
        <b val="0"/>
        <i val="0"/>
        <strike val="0"/>
        <condense val="0"/>
        <extend val="0"/>
        <outline val="0"/>
        <shadow val="0"/>
        <u val="none"/>
        <vertAlign val="baseline"/>
        <sz val="10"/>
        <color auto="1"/>
        <name val="Arial"/>
        <family val="2"/>
        <charset val="238"/>
        <scheme val="none"/>
      </font>
      <fill>
        <patternFill patternType="solid">
          <fgColor indexed="64"/>
          <bgColor theme="0"/>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left style="thin">
          <color indexed="64"/>
        </left>
        <right style="thin">
          <color indexed="64"/>
        </right>
      </border>
    </dxf>
    <dxf>
      <fill>
        <patternFill>
          <bgColor rgb="FFFF0000"/>
        </patternFill>
      </fill>
    </dxf>
    <dxf>
      <fill>
        <patternFill>
          <bgColor rgb="FFFF0000"/>
        </patternFill>
      </fill>
    </dxf>
  </dxfs>
  <tableStyles count="0" defaultTableStyle="TableStyleMedium2" defaultPivotStyle="PivotStyleLight16"/>
  <colors>
    <mruColors>
      <color rgb="FF4A4A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A$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firstButton="1" fmlaLink="$A$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2</xdr:col>
      <xdr:colOff>0</xdr:colOff>
      <xdr:row>21</xdr:row>
      <xdr:rowOff>0</xdr:rowOff>
    </xdr:from>
    <xdr:ext cx="184731" cy="264560"/>
    <xdr:sp macro="" textlink="">
      <xdr:nvSpPr>
        <xdr:cNvPr id="3" name="Szövegdoboz 2">
          <a:extLst>
            <a:ext uri="{FF2B5EF4-FFF2-40B4-BE49-F238E27FC236}">
              <a16:creationId xmlns:a16="http://schemas.microsoft.com/office/drawing/2014/main" id="{00000000-0008-0000-0000-000003000000}"/>
            </a:ext>
          </a:extLst>
        </xdr:cNvPr>
        <xdr:cNvSpPr txBox="1"/>
      </xdr:nvSpPr>
      <xdr:spPr>
        <a:xfrm>
          <a:off x="11591925" y="29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mc:AlternateContent xmlns:mc="http://schemas.openxmlformats.org/markup-compatibility/2006">
    <mc:Choice xmlns:a14="http://schemas.microsoft.com/office/drawing/2010/main" Requires="a14">
      <xdr:twoCellAnchor>
        <xdr:from>
          <xdr:col>3</xdr:col>
          <xdr:colOff>1308100</xdr:colOff>
          <xdr:row>0</xdr:row>
          <xdr:rowOff>127000</xdr:rowOff>
        </xdr:from>
        <xdr:to>
          <xdr:col>4</xdr:col>
          <xdr:colOff>0</xdr:colOff>
          <xdr:row>4</xdr:row>
          <xdr:rowOff>69850</xdr:rowOff>
        </xdr:to>
        <xdr:sp macro="" textlink="">
          <xdr:nvSpPr>
            <xdr:cNvPr id="1038" name="Option Butto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blipFill dpi="0" rotWithShape="1">
              <a:blip xmlns:r="http://schemas.openxmlformats.org/officeDocument/2006/relationships" r:embed="rId1"/>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831850</xdr:colOff>
          <xdr:row>0</xdr:row>
          <xdr:rowOff>107950</xdr:rowOff>
        </xdr:from>
        <xdr:to>
          <xdr:col>5</xdr:col>
          <xdr:colOff>1905000</xdr:colOff>
          <xdr:row>4</xdr:row>
          <xdr:rowOff>69850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blipFill dpi="0" rotWithShape="1">
              <a:blip xmlns:r="http://schemas.openxmlformats.org/officeDocument/2006/relationships" r:embed="rId2"/>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127000</xdr:colOff>
          <xdr:row>0</xdr:row>
          <xdr:rowOff>127000</xdr:rowOff>
        </xdr:from>
        <xdr:to>
          <xdr:col>3</xdr:col>
          <xdr:colOff>1193800</xdr:colOff>
          <xdr:row>4</xdr:row>
          <xdr:rowOff>63500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blipFill dpi="0" rotWithShape="1">
              <a:blip xmlns:r="http://schemas.openxmlformats.org/officeDocument/2006/relationships" r:embed="rId3"/>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101600</xdr:colOff>
          <xdr:row>0</xdr:row>
          <xdr:rowOff>114300</xdr:rowOff>
        </xdr:from>
        <xdr:to>
          <xdr:col>5</xdr:col>
          <xdr:colOff>736600</xdr:colOff>
          <xdr:row>4</xdr:row>
          <xdr:rowOff>69850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blipFill dpi="0" rotWithShape="1">
              <a:blip xmlns:r="http://schemas.openxmlformats.org/officeDocument/2006/relationships" r:embed="rId4"/>
              <a:srcRect/>
              <a:stretch>
                <a:fillRect/>
              </a:stretch>
            </a:blipFill>
            <a:ln w="9525">
              <a:solidFill>
                <a:srgbClr val="000000" mc:Ignorable="a14" a14:legacySpreadsheetColorIndex="64"/>
              </a:solidFill>
              <a:miter lim="800000"/>
              <a:headEnd/>
              <a:tailEnd/>
            </a:ln>
          </xdr:spPr>
        </xdr:sp>
        <xdr:clientData/>
      </xdr:twoCellAnchor>
    </mc:Choice>
    <mc:Fallback/>
  </mc:AlternateContent>
  <xdr:oneCellAnchor>
    <xdr:from>
      <xdr:col>10</xdr:col>
      <xdr:colOff>0</xdr:colOff>
      <xdr:row>31</xdr:row>
      <xdr:rowOff>0</xdr:rowOff>
    </xdr:from>
    <xdr:ext cx="184731" cy="264560"/>
    <xdr:sp macro="" textlink="">
      <xdr:nvSpPr>
        <xdr:cNvPr id="9" name="Szövegdoboz 2">
          <a:extLst>
            <a:ext uri="{FF2B5EF4-FFF2-40B4-BE49-F238E27FC236}">
              <a16:creationId xmlns:a16="http://schemas.microsoft.com/office/drawing/2014/main" id="{00000000-0008-0000-0000-000009000000}"/>
            </a:ext>
          </a:extLst>
        </xdr:cNvPr>
        <xdr:cNvSpPr txBox="1"/>
      </xdr:nvSpPr>
      <xdr:spPr>
        <a:xfrm>
          <a:off x="11610975"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36</xdr:row>
      <xdr:rowOff>0</xdr:rowOff>
    </xdr:from>
    <xdr:ext cx="184731" cy="264560"/>
    <xdr:sp macro="" textlink="">
      <xdr:nvSpPr>
        <xdr:cNvPr id="14" name="Szövegdoboz 2">
          <a:extLst>
            <a:ext uri="{FF2B5EF4-FFF2-40B4-BE49-F238E27FC236}">
              <a16:creationId xmlns:a16="http://schemas.microsoft.com/office/drawing/2014/main" id="{00000000-0008-0000-0000-00000E000000}"/>
            </a:ext>
          </a:extLst>
        </xdr:cNvPr>
        <xdr:cNvSpPr txBox="1"/>
      </xdr:nvSpPr>
      <xdr:spPr>
        <a:xfrm>
          <a:off x="11610975"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36</xdr:row>
      <xdr:rowOff>0</xdr:rowOff>
    </xdr:from>
    <xdr:ext cx="184731" cy="264560"/>
    <xdr:sp macro="" textlink="">
      <xdr:nvSpPr>
        <xdr:cNvPr id="15" name="Szövegdoboz 2">
          <a:extLst>
            <a:ext uri="{FF2B5EF4-FFF2-40B4-BE49-F238E27FC236}">
              <a16:creationId xmlns:a16="http://schemas.microsoft.com/office/drawing/2014/main" id="{00000000-0008-0000-0000-00000F000000}"/>
            </a:ext>
          </a:extLst>
        </xdr:cNvPr>
        <xdr:cNvSpPr txBox="1"/>
      </xdr:nvSpPr>
      <xdr:spPr>
        <a:xfrm>
          <a:off x="11610975"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36</xdr:row>
      <xdr:rowOff>0</xdr:rowOff>
    </xdr:from>
    <xdr:ext cx="184731" cy="264560"/>
    <xdr:sp macro="" textlink="">
      <xdr:nvSpPr>
        <xdr:cNvPr id="16" name="Szövegdoboz 2">
          <a:extLst>
            <a:ext uri="{FF2B5EF4-FFF2-40B4-BE49-F238E27FC236}">
              <a16:creationId xmlns:a16="http://schemas.microsoft.com/office/drawing/2014/main" id="{00000000-0008-0000-0000-000010000000}"/>
            </a:ext>
          </a:extLst>
        </xdr:cNvPr>
        <xdr:cNvSpPr txBox="1"/>
      </xdr:nvSpPr>
      <xdr:spPr>
        <a:xfrm>
          <a:off x="11182350"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36</xdr:row>
      <xdr:rowOff>0</xdr:rowOff>
    </xdr:from>
    <xdr:ext cx="184731" cy="264560"/>
    <xdr:sp macro="" textlink="">
      <xdr:nvSpPr>
        <xdr:cNvPr id="17" name="Szövegdoboz 2">
          <a:extLst>
            <a:ext uri="{FF2B5EF4-FFF2-40B4-BE49-F238E27FC236}">
              <a16:creationId xmlns:a16="http://schemas.microsoft.com/office/drawing/2014/main" id="{00000000-0008-0000-0000-000011000000}"/>
            </a:ext>
          </a:extLst>
        </xdr:cNvPr>
        <xdr:cNvSpPr txBox="1"/>
      </xdr:nvSpPr>
      <xdr:spPr>
        <a:xfrm>
          <a:off x="11182350"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xdr:col>
      <xdr:colOff>0</xdr:colOff>
      <xdr:row>36</xdr:row>
      <xdr:rowOff>0</xdr:rowOff>
    </xdr:from>
    <xdr:ext cx="184731" cy="264560"/>
    <xdr:sp macro="" textlink="">
      <xdr:nvSpPr>
        <xdr:cNvPr id="18" name="Szövegdoboz 2">
          <a:extLst>
            <a:ext uri="{FF2B5EF4-FFF2-40B4-BE49-F238E27FC236}">
              <a16:creationId xmlns:a16="http://schemas.microsoft.com/office/drawing/2014/main" id="{00000000-0008-0000-0000-000012000000}"/>
            </a:ext>
          </a:extLst>
        </xdr:cNvPr>
        <xdr:cNvSpPr txBox="1"/>
      </xdr:nvSpPr>
      <xdr:spPr>
        <a:xfrm>
          <a:off x="0"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36</xdr:row>
      <xdr:rowOff>0</xdr:rowOff>
    </xdr:from>
    <xdr:ext cx="184731" cy="264560"/>
    <xdr:sp macro="" textlink="">
      <xdr:nvSpPr>
        <xdr:cNvPr id="19" name="Szövegdoboz 2">
          <a:extLst>
            <a:ext uri="{FF2B5EF4-FFF2-40B4-BE49-F238E27FC236}">
              <a16:creationId xmlns:a16="http://schemas.microsoft.com/office/drawing/2014/main" id="{00000000-0008-0000-0000-000013000000}"/>
            </a:ext>
          </a:extLst>
        </xdr:cNvPr>
        <xdr:cNvSpPr txBox="1"/>
      </xdr:nvSpPr>
      <xdr:spPr>
        <a:xfrm>
          <a:off x="11182350"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21</xdr:row>
      <xdr:rowOff>0</xdr:rowOff>
    </xdr:from>
    <xdr:ext cx="184731" cy="264560"/>
    <xdr:sp macro="" textlink="">
      <xdr:nvSpPr>
        <xdr:cNvPr id="22" name="Szövegdoboz 2">
          <a:extLst>
            <a:ext uri="{FF2B5EF4-FFF2-40B4-BE49-F238E27FC236}">
              <a16:creationId xmlns:a16="http://schemas.microsoft.com/office/drawing/2014/main" id="{00000000-0008-0000-0000-000016000000}"/>
            </a:ext>
          </a:extLst>
        </xdr:cNvPr>
        <xdr:cNvSpPr txBox="1"/>
      </xdr:nvSpPr>
      <xdr:spPr>
        <a:xfrm>
          <a:off x="11791950" y="3124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31</xdr:row>
      <xdr:rowOff>0</xdr:rowOff>
    </xdr:from>
    <xdr:ext cx="184731" cy="264560"/>
    <xdr:sp macro="" textlink="">
      <xdr:nvSpPr>
        <xdr:cNvPr id="24" name="Szövegdoboz 2">
          <a:extLst>
            <a:ext uri="{FF2B5EF4-FFF2-40B4-BE49-F238E27FC236}">
              <a16:creationId xmlns:a16="http://schemas.microsoft.com/office/drawing/2014/main" id="{00000000-0008-0000-0000-000018000000}"/>
            </a:ext>
          </a:extLst>
        </xdr:cNvPr>
        <xdr:cNvSpPr txBox="1"/>
      </xdr:nvSpPr>
      <xdr:spPr>
        <a:xfrm>
          <a:off x="11791950"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31</xdr:row>
      <xdr:rowOff>0</xdr:rowOff>
    </xdr:from>
    <xdr:ext cx="184731" cy="264560"/>
    <xdr:sp macro="" textlink="">
      <xdr:nvSpPr>
        <xdr:cNvPr id="25" name="Szövegdoboz 2">
          <a:extLst>
            <a:ext uri="{FF2B5EF4-FFF2-40B4-BE49-F238E27FC236}">
              <a16:creationId xmlns:a16="http://schemas.microsoft.com/office/drawing/2014/main" id="{00000000-0008-0000-0000-000019000000}"/>
            </a:ext>
          </a:extLst>
        </xdr:cNvPr>
        <xdr:cNvSpPr txBox="1"/>
      </xdr:nvSpPr>
      <xdr:spPr>
        <a:xfrm>
          <a:off x="11791950"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31</xdr:row>
      <xdr:rowOff>0</xdr:rowOff>
    </xdr:from>
    <xdr:ext cx="184731" cy="264560"/>
    <xdr:sp macro="" textlink="">
      <xdr:nvSpPr>
        <xdr:cNvPr id="26" name="Szövegdoboz 2">
          <a:extLst>
            <a:ext uri="{FF2B5EF4-FFF2-40B4-BE49-F238E27FC236}">
              <a16:creationId xmlns:a16="http://schemas.microsoft.com/office/drawing/2014/main" id="{00000000-0008-0000-0000-00001A000000}"/>
            </a:ext>
          </a:extLst>
        </xdr:cNvPr>
        <xdr:cNvSpPr txBox="1"/>
      </xdr:nvSpPr>
      <xdr:spPr>
        <a:xfrm>
          <a:off x="11791950"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36</xdr:row>
      <xdr:rowOff>0</xdr:rowOff>
    </xdr:from>
    <xdr:ext cx="184731" cy="264560"/>
    <xdr:sp macro="" textlink="">
      <xdr:nvSpPr>
        <xdr:cNvPr id="27" name="Szövegdoboz 2">
          <a:extLst>
            <a:ext uri="{FF2B5EF4-FFF2-40B4-BE49-F238E27FC236}">
              <a16:creationId xmlns:a16="http://schemas.microsoft.com/office/drawing/2014/main" id="{00000000-0008-0000-0000-00001B000000}"/>
            </a:ext>
          </a:extLst>
        </xdr:cNvPr>
        <xdr:cNvSpPr txBox="1"/>
      </xdr:nvSpPr>
      <xdr:spPr>
        <a:xfrm>
          <a:off x="117919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36</xdr:row>
      <xdr:rowOff>0</xdr:rowOff>
    </xdr:from>
    <xdr:ext cx="184731" cy="264560"/>
    <xdr:sp macro="" textlink="">
      <xdr:nvSpPr>
        <xdr:cNvPr id="28" name="Szövegdoboz 2">
          <a:extLst>
            <a:ext uri="{FF2B5EF4-FFF2-40B4-BE49-F238E27FC236}">
              <a16:creationId xmlns:a16="http://schemas.microsoft.com/office/drawing/2014/main" id="{00000000-0008-0000-0000-00001C000000}"/>
            </a:ext>
          </a:extLst>
        </xdr:cNvPr>
        <xdr:cNvSpPr txBox="1"/>
      </xdr:nvSpPr>
      <xdr:spPr>
        <a:xfrm>
          <a:off x="117919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36</xdr:row>
      <xdr:rowOff>0</xdr:rowOff>
    </xdr:from>
    <xdr:ext cx="184731" cy="264560"/>
    <xdr:sp macro="" textlink="">
      <xdr:nvSpPr>
        <xdr:cNvPr id="29" name="Szövegdoboz 2">
          <a:extLst>
            <a:ext uri="{FF2B5EF4-FFF2-40B4-BE49-F238E27FC236}">
              <a16:creationId xmlns:a16="http://schemas.microsoft.com/office/drawing/2014/main" id="{00000000-0008-0000-0000-00001D000000}"/>
            </a:ext>
          </a:extLst>
        </xdr:cNvPr>
        <xdr:cNvSpPr txBox="1"/>
      </xdr:nvSpPr>
      <xdr:spPr>
        <a:xfrm>
          <a:off x="117919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36</xdr:row>
      <xdr:rowOff>0</xdr:rowOff>
    </xdr:from>
    <xdr:ext cx="184731" cy="264560"/>
    <xdr:sp macro="" textlink="">
      <xdr:nvSpPr>
        <xdr:cNvPr id="30" name="Szövegdoboz 2">
          <a:extLst>
            <a:ext uri="{FF2B5EF4-FFF2-40B4-BE49-F238E27FC236}">
              <a16:creationId xmlns:a16="http://schemas.microsoft.com/office/drawing/2014/main" id="{00000000-0008-0000-0000-00001E000000}"/>
            </a:ext>
          </a:extLst>
        </xdr:cNvPr>
        <xdr:cNvSpPr txBox="1"/>
      </xdr:nvSpPr>
      <xdr:spPr>
        <a:xfrm>
          <a:off x="117919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36</xdr:row>
      <xdr:rowOff>0</xdr:rowOff>
    </xdr:from>
    <xdr:ext cx="184731" cy="264560"/>
    <xdr:sp macro="" textlink="">
      <xdr:nvSpPr>
        <xdr:cNvPr id="31" name="Szövegdoboz 2">
          <a:extLst>
            <a:ext uri="{FF2B5EF4-FFF2-40B4-BE49-F238E27FC236}">
              <a16:creationId xmlns:a16="http://schemas.microsoft.com/office/drawing/2014/main" id="{00000000-0008-0000-0000-00001F000000}"/>
            </a:ext>
          </a:extLst>
        </xdr:cNvPr>
        <xdr:cNvSpPr txBox="1"/>
      </xdr:nvSpPr>
      <xdr:spPr>
        <a:xfrm>
          <a:off x="117919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32" name="Szövegdoboz 2">
          <a:extLst>
            <a:ext uri="{FF2B5EF4-FFF2-40B4-BE49-F238E27FC236}">
              <a16:creationId xmlns:a16="http://schemas.microsoft.com/office/drawing/2014/main" id="{00000000-0008-0000-0000-000020000000}"/>
            </a:ext>
          </a:extLst>
        </xdr:cNvPr>
        <xdr:cNvSpPr txBox="1"/>
      </xdr:nvSpPr>
      <xdr:spPr>
        <a:xfrm>
          <a:off x="117919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33" name="Szövegdoboz 2">
          <a:extLst>
            <a:ext uri="{FF2B5EF4-FFF2-40B4-BE49-F238E27FC236}">
              <a16:creationId xmlns:a16="http://schemas.microsoft.com/office/drawing/2014/main" id="{00000000-0008-0000-0000-000021000000}"/>
            </a:ext>
          </a:extLst>
        </xdr:cNvPr>
        <xdr:cNvSpPr txBox="1"/>
      </xdr:nvSpPr>
      <xdr:spPr>
        <a:xfrm>
          <a:off x="11791950" y="762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40</xdr:row>
      <xdr:rowOff>0</xdr:rowOff>
    </xdr:from>
    <xdr:ext cx="184731" cy="264560"/>
    <xdr:sp macro="" textlink="">
      <xdr:nvSpPr>
        <xdr:cNvPr id="34" name="Szövegdoboz 2">
          <a:extLst>
            <a:ext uri="{FF2B5EF4-FFF2-40B4-BE49-F238E27FC236}">
              <a16:creationId xmlns:a16="http://schemas.microsoft.com/office/drawing/2014/main" id="{00000000-0008-0000-0000-000022000000}"/>
            </a:ext>
          </a:extLst>
        </xdr:cNvPr>
        <xdr:cNvSpPr txBox="1"/>
      </xdr:nvSpPr>
      <xdr:spPr>
        <a:xfrm>
          <a:off x="117919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40</xdr:row>
      <xdr:rowOff>0</xdr:rowOff>
    </xdr:from>
    <xdr:ext cx="184731" cy="264560"/>
    <xdr:sp macro="" textlink="">
      <xdr:nvSpPr>
        <xdr:cNvPr id="35" name="Szövegdoboz 2">
          <a:extLst>
            <a:ext uri="{FF2B5EF4-FFF2-40B4-BE49-F238E27FC236}">
              <a16:creationId xmlns:a16="http://schemas.microsoft.com/office/drawing/2014/main" id="{00000000-0008-0000-0000-000023000000}"/>
            </a:ext>
          </a:extLst>
        </xdr:cNvPr>
        <xdr:cNvSpPr txBox="1"/>
      </xdr:nvSpPr>
      <xdr:spPr>
        <a:xfrm>
          <a:off x="117919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40</xdr:row>
      <xdr:rowOff>0</xdr:rowOff>
    </xdr:from>
    <xdr:ext cx="184731" cy="264560"/>
    <xdr:sp macro="" textlink="">
      <xdr:nvSpPr>
        <xdr:cNvPr id="36" name="Szövegdoboz 2">
          <a:extLst>
            <a:ext uri="{FF2B5EF4-FFF2-40B4-BE49-F238E27FC236}">
              <a16:creationId xmlns:a16="http://schemas.microsoft.com/office/drawing/2014/main" id="{00000000-0008-0000-0000-000024000000}"/>
            </a:ext>
          </a:extLst>
        </xdr:cNvPr>
        <xdr:cNvSpPr txBox="1"/>
      </xdr:nvSpPr>
      <xdr:spPr>
        <a:xfrm>
          <a:off x="117919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40</xdr:row>
      <xdr:rowOff>0</xdr:rowOff>
    </xdr:from>
    <xdr:ext cx="184731" cy="264560"/>
    <xdr:sp macro="" textlink="">
      <xdr:nvSpPr>
        <xdr:cNvPr id="37" name="Szövegdoboz 2">
          <a:extLst>
            <a:ext uri="{FF2B5EF4-FFF2-40B4-BE49-F238E27FC236}">
              <a16:creationId xmlns:a16="http://schemas.microsoft.com/office/drawing/2014/main" id="{00000000-0008-0000-0000-000025000000}"/>
            </a:ext>
          </a:extLst>
        </xdr:cNvPr>
        <xdr:cNvSpPr txBox="1"/>
      </xdr:nvSpPr>
      <xdr:spPr>
        <a:xfrm>
          <a:off x="117919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xdr:col>
      <xdr:colOff>0</xdr:colOff>
      <xdr:row>40</xdr:row>
      <xdr:rowOff>0</xdr:rowOff>
    </xdr:from>
    <xdr:ext cx="184731" cy="264560"/>
    <xdr:sp macro="" textlink="">
      <xdr:nvSpPr>
        <xdr:cNvPr id="38" name="Szövegdoboz 2">
          <a:extLst>
            <a:ext uri="{FF2B5EF4-FFF2-40B4-BE49-F238E27FC236}">
              <a16:creationId xmlns:a16="http://schemas.microsoft.com/office/drawing/2014/main" id="{00000000-0008-0000-0000-000026000000}"/>
            </a:ext>
          </a:extLst>
        </xdr:cNvPr>
        <xdr:cNvSpPr txBox="1"/>
      </xdr:nvSpPr>
      <xdr:spPr>
        <a:xfrm>
          <a:off x="60960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40</xdr:row>
      <xdr:rowOff>0</xdr:rowOff>
    </xdr:from>
    <xdr:ext cx="184731" cy="264560"/>
    <xdr:sp macro="" textlink="">
      <xdr:nvSpPr>
        <xdr:cNvPr id="39" name="Szövegdoboz 2">
          <a:extLst>
            <a:ext uri="{FF2B5EF4-FFF2-40B4-BE49-F238E27FC236}">
              <a16:creationId xmlns:a16="http://schemas.microsoft.com/office/drawing/2014/main" id="{00000000-0008-0000-0000-000027000000}"/>
            </a:ext>
          </a:extLst>
        </xdr:cNvPr>
        <xdr:cNvSpPr txBox="1"/>
      </xdr:nvSpPr>
      <xdr:spPr>
        <a:xfrm>
          <a:off x="117919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40</xdr:row>
      <xdr:rowOff>0</xdr:rowOff>
    </xdr:from>
    <xdr:ext cx="184731" cy="264560"/>
    <xdr:sp macro="" textlink="">
      <xdr:nvSpPr>
        <xdr:cNvPr id="40" name="Szövegdoboz 2">
          <a:extLst>
            <a:ext uri="{FF2B5EF4-FFF2-40B4-BE49-F238E27FC236}">
              <a16:creationId xmlns:a16="http://schemas.microsoft.com/office/drawing/2014/main" id="{00000000-0008-0000-0000-000028000000}"/>
            </a:ext>
          </a:extLst>
        </xdr:cNvPr>
        <xdr:cNvSpPr txBox="1"/>
      </xdr:nvSpPr>
      <xdr:spPr>
        <a:xfrm>
          <a:off x="146113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40</xdr:row>
      <xdr:rowOff>0</xdr:rowOff>
    </xdr:from>
    <xdr:ext cx="184731" cy="264560"/>
    <xdr:sp macro="" textlink="">
      <xdr:nvSpPr>
        <xdr:cNvPr id="41" name="Szövegdoboz 2">
          <a:extLst>
            <a:ext uri="{FF2B5EF4-FFF2-40B4-BE49-F238E27FC236}">
              <a16:creationId xmlns:a16="http://schemas.microsoft.com/office/drawing/2014/main" id="{00000000-0008-0000-0000-000029000000}"/>
            </a:ext>
          </a:extLst>
        </xdr:cNvPr>
        <xdr:cNvSpPr txBox="1"/>
      </xdr:nvSpPr>
      <xdr:spPr>
        <a:xfrm>
          <a:off x="146113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40</xdr:row>
      <xdr:rowOff>0</xdr:rowOff>
    </xdr:from>
    <xdr:ext cx="184731" cy="264560"/>
    <xdr:sp macro="" textlink="">
      <xdr:nvSpPr>
        <xdr:cNvPr id="42" name="Szövegdoboz 2">
          <a:extLst>
            <a:ext uri="{FF2B5EF4-FFF2-40B4-BE49-F238E27FC236}">
              <a16:creationId xmlns:a16="http://schemas.microsoft.com/office/drawing/2014/main" id="{00000000-0008-0000-0000-00002A000000}"/>
            </a:ext>
          </a:extLst>
        </xdr:cNvPr>
        <xdr:cNvSpPr txBox="1"/>
      </xdr:nvSpPr>
      <xdr:spPr>
        <a:xfrm>
          <a:off x="146113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40</xdr:row>
      <xdr:rowOff>0</xdr:rowOff>
    </xdr:from>
    <xdr:ext cx="184731" cy="264560"/>
    <xdr:sp macro="" textlink="">
      <xdr:nvSpPr>
        <xdr:cNvPr id="43" name="Szövegdoboz 2">
          <a:extLst>
            <a:ext uri="{FF2B5EF4-FFF2-40B4-BE49-F238E27FC236}">
              <a16:creationId xmlns:a16="http://schemas.microsoft.com/office/drawing/2014/main" id="{00000000-0008-0000-0000-00002B000000}"/>
            </a:ext>
          </a:extLst>
        </xdr:cNvPr>
        <xdr:cNvSpPr txBox="1"/>
      </xdr:nvSpPr>
      <xdr:spPr>
        <a:xfrm>
          <a:off x="146113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40</xdr:row>
      <xdr:rowOff>0</xdr:rowOff>
    </xdr:from>
    <xdr:ext cx="184731" cy="264560"/>
    <xdr:sp macro="" textlink="">
      <xdr:nvSpPr>
        <xdr:cNvPr id="44" name="Szövegdoboz 2">
          <a:extLst>
            <a:ext uri="{FF2B5EF4-FFF2-40B4-BE49-F238E27FC236}">
              <a16:creationId xmlns:a16="http://schemas.microsoft.com/office/drawing/2014/main" id="{00000000-0008-0000-0000-00002C000000}"/>
            </a:ext>
          </a:extLst>
        </xdr:cNvPr>
        <xdr:cNvSpPr txBox="1"/>
      </xdr:nvSpPr>
      <xdr:spPr>
        <a:xfrm>
          <a:off x="14611350" y="649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41</xdr:row>
      <xdr:rowOff>0</xdr:rowOff>
    </xdr:from>
    <xdr:ext cx="184731" cy="264560"/>
    <xdr:sp macro="" textlink="">
      <xdr:nvSpPr>
        <xdr:cNvPr id="45" name="Szövegdoboz 2">
          <a:extLst>
            <a:ext uri="{FF2B5EF4-FFF2-40B4-BE49-F238E27FC236}">
              <a16:creationId xmlns:a16="http://schemas.microsoft.com/office/drawing/2014/main" id="{00000000-0008-0000-0000-00002D00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41</xdr:row>
      <xdr:rowOff>0</xdr:rowOff>
    </xdr:from>
    <xdr:ext cx="184731" cy="264560"/>
    <xdr:sp macro="" textlink="">
      <xdr:nvSpPr>
        <xdr:cNvPr id="46" name="Szövegdoboz 2">
          <a:extLst>
            <a:ext uri="{FF2B5EF4-FFF2-40B4-BE49-F238E27FC236}">
              <a16:creationId xmlns:a16="http://schemas.microsoft.com/office/drawing/2014/main" id="{00000000-0008-0000-0000-00002E00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41</xdr:row>
      <xdr:rowOff>0</xdr:rowOff>
    </xdr:from>
    <xdr:ext cx="184731" cy="264560"/>
    <xdr:sp macro="" textlink="">
      <xdr:nvSpPr>
        <xdr:cNvPr id="47" name="Szövegdoboz 2">
          <a:extLst>
            <a:ext uri="{FF2B5EF4-FFF2-40B4-BE49-F238E27FC236}">
              <a16:creationId xmlns:a16="http://schemas.microsoft.com/office/drawing/2014/main" id="{00000000-0008-0000-0000-00002F00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41</xdr:row>
      <xdr:rowOff>0</xdr:rowOff>
    </xdr:from>
    <xdr:ext cx="184731" cy="264560"/>
    <xdr:sp macro="" textlink="">
      <xdr:nvSpPr>
        <xdr:cNvPr id="48" name="Szövegdoboz 2">
          <a:extLst>
            <a:ext uri="{FF2B5EF4-FFF2-40B4-BE49-F238E27FC236}">
              <a16:creationId xmlns:a16="http://schemas.microsoft.com/office/drawing/2014/main" id="{00000000-0008-0000-0000-00003000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41</xdr:row>
      <xdr:rowOff>0</xdr:rowOff>
    </xdr:from>
    <xdr:ext cx="184731" cy="264560"/>
    <xdr:sp macro="" textlink="">
      <xdr:nvSpPr>
        <xdr:cNvPr id="49" name="Szövegdoboz 2">
          <a:extLst>
            <a:ext uri="{FF2B5EF4-FFF2-40B4-BE49-F238E27FC236}">
              <a16:creationId xmlns:a16="http://schemas.microsoft.com/office/drawing/2014/main" id="{00000000-0008-0000-0000-00003100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43</xdr:row>
      <xdr:rowOff>0</xdr:rowOff>
    </xdr:from>
    <xdr:ext cx="184731" cy="264560"/>
    <xdr:sp macro="" textlink="">
      <xdr:nvSpPr>
        <xdr:cNvPr id="50" name="Szövegdoboz 2">
          <a:extLst>
            <a:ext uri="{FF2B5EF4-FFF2-40B4-BE49-F238E27FC236}">
              <a16:creationId xmlns:a16="http://schemas.microsoft.com/office/drawing/2014/main" id="{00000000-0008-0000-0000-00003200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43</xdr:row>
      <xdr:rowOff>0</xdr:rowOff>
    </xdr:from>
    <xdr:ext cx="184731" cy="264560"/>
    <xdr:sp macro="" textlink="">
      <xdr:nvSpPr>
        <xdr:cNvPr id="51" name="Szövegdoboz 2">
          <a:extLst>
            <a:ext uri="{FF2B5EF4-FFF2-40B4-BE49-F238E27FC236}">
              <a16:creationId xmlns:a16="http://schemas.microsoft.com/office/drawing/2014/main" id="{00000000-0008-0000-0000-00003300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43</xdr:row>
      <xdr:rowOff>0</xdr:rowOff>
    </xdr:from>
    <xdr:ext cx="184731" cy="264560"/>
    <xdr:sp macro="" textlink="">
      <xdr:nvSpPr>
        <xdr:cNvPr id="52" name="Szövegdoboz 2">
          <a:extLst>
            <a:ext uri="{FF2B5EF4-FFF2-40B4-BE49-F238E27FC236}">
              <a16:creationId xmlns:a16="http://schemas.microsoft.com/office/drawing/2014/main" id="{00000000-0008-0000-0000-00003400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43</xdr:row>
      <xdr:rowOff>0</xdr:rowOff>
    </xdr:from>
    <xdr:ext cx="184731" cy="264560"/>
    <xdr:sp macro="" textlink="">
      <xdr:nvSpPr>
        <xdr:cNvPr id="53" name="Szövegdoboz 2">
          <a:extLst>
            <a:ext uri="{FF2B5EF4-FFF2-40B4-BE49-F238E27FC236}">
              <a16:creationId xmlns:a16="http://schemas.microsoft.com/office/drawing/2014/main" id="{00000000-0008-0000-0000-00003500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43</xdr:row>
      <xdr:rowOff>0</xdr:rowOff>
    </xdr:from>
    <xdr:ext cx="184731" cy="264560"/>
    <xdr:sp macro="" textlink="">
      <xdr:nvSpPr>
        <xdr:cNvPr id="54" name="Szövegdoboz 2">
          <a:extLst>
            <a:ext uri="{FF2B5EF4-FFF2-40B4-BE49-F238E27FC236}">
              <a16:creationId xmlns:a16="http://schemas.microsoft.com/office/drawing/2014/main" id="{00000000-0008-0000-0000-00003600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55" name="Szövegdoboz 2">
          <a:extLst>
            <a:ext uri="{FF2B5EF4-FFF2-40B4-BE49-F238E27FC236}">
              <a16:creationId xmlns:a16="http://schemas.microsoft.com/office/drawing/2014/main" id="{00000000-0008-0000-0000-000037000000}"/>
            </a:ext>
          </a:extLst>
        </xdr:cNvPr>
        <xdr:cNvSpPr txBox="1"/>
      </xdr:nvSpPr>
      <xdr:spPr>
        <a:xfrm>
          <a:off x="14611350" y="75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56" name="Szövegdoboz 2">
          <a:extLst>
            <a:ext uri="{FF2B5EF4-FFF2-40B4-BE49-F238E27FC236}">
              <a16:creationId xmlns:a16="http://schemas.microsoft.com/office/drawing/2014/main" id="{00000000-0008-0000-0000-000038000000}"/>
            </a:ext>
          </a:extLst>
        </xdr:cNvPr>
        <xdr:cNvSpPr txBox="1"/>
      </xdr:nvSpPr>
      <xdr:spPr>
        <a:xfrm>
          <a:off x="14611350" y="75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57" name="Szövegdoboz 2">
          <a:extLst>
            <a:ext uri="{FF2B5EF4-FFF2-40B4-BE49-F238E27FC236}">
              <a16:creationId xmlns:a16="http://schemas.microsoft.com/office/drawing/2014/main" id="{00000000-0008-0000-0000-000039000000}"/>
            </a:ext>
          </a:extLst>
        </xdr:cNvPr>
        <xdr:cNvSpPr txBox="1"/>
      </xdr:nvSpPr>
      <xdr:spPr>
        <a:xfrm>
          <a:off x="14611350" y="75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58" name="Szövegdoboz 2">
          <a:extLst>
            <a:ext uri="{FF2B5EF4-FFF2-40B4-BE49-F238E27FC236}">
              <a16:creationId xmlns:a16="http://schemas.microsoft.com/office/drawing/2014/main" id="{00000000-0008-0000-0000-00003A000000}"/>
            </a:ext>
          </a:extLst>
        </xdr:cNvPr>
        <xdr:cNvSpPr txBox="1"/>
      </xdr:nvSpPr>
      <xdr:spPr>
        <a:xfrm>
          <a:off x="14611350" y="75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59" name="Szövegdoboz 2">
          <a:extLst>
            <a:ext uri="{FF2B5EF4-FFF2-40B4-BE49-F238E27FC236}">
              <a16:creationId xmlns:a16="http://schemas.microsoft.com/office/drawing/2014/main" id="{00000000-0008-0000-0000-00003B000000}"/>
            </a:ext>
          </a:extLst>
        </xdr:cNvPr>
        <xdr:cNvSpPr txBox="1"/>
      </xdr:nvSpPr>
      <xdr:spPr>
        <a:xfrm>
          <a:off x="14611350" y="75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60" name="Szövegdoboz 2">
          <a:extLst>
            <a:ext uri="{FF2B5EF4-FFF2-40B4-BE49-F238E27FC236}">
              <a16:creationId xmlns:a16="http://schemas.microsoft.com/office/drawing/2014/main" id="{00000000-0008-0000-0000-00003C00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61" name="Szövegdoboz 2">
          <a:extLst>
            <a:ext uri="{FF2B5EF4-FFF2-40B4-BE49-F238E27FC236}">
              <a16:creationId xmlns:a16="http://schemas.microsoft.com/office/drawing/2014/main" id="{00000000-0008-0000-0000-00003D00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62" name="Szövegdoboz 2">
          <a:extLst>
            <a:ext uri="{FF2B5EF4-FFF2-40B4-BE49-F238E27FC236}">
              <a16:creationId xmlns:a16="http://schemas.microsoft.com/office/drawing/2014/main" id="{00000000-0008-0000-0000-00003E00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63" name="Szövegdoboz 2">
          <a:extLst>
            <a:ext uri="{FF2B5EF4-FFF2-40B4-BE49-F238E27FC236}">
              <a16:creationId xmlns:a16="http://schemas.microsoft.com/office/drawing/2014/main" id="{00000000-0008-0000-0000-00003F00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1024" name="Szövegdoboz 2">
          <a:extLst>
            <a:ext uri="{FF2B5EF4-FFF2-40B4-BE49-F238E27FC236}">
              <a16:creationId xmlns:a16="http://schemas.microsoft.com/office/drawing/2014/main" id="{00000000-0008-0000-0000-00000004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1030" name="Szövegdoboz 2">
          <a:extLst>
            <a:ext uri="{FF2B5EF4-FFF2-40B4-BE49-F238E27FC236}">
              <a16:creationId xmlns:a16="http://schemas.microsoft.com/office/drawing/2014/main" id="{00000000-0008-0000-0000-000006040000}"/>
            </a:ext>
          </a:extLst>
        </xdr:cNvPr>
        <xdr:cNvSpPr txBox="1"/>
      </xdr:nvSpPr>
      <xdr:spPr>
        <a:xfrm>
          <a:off x="14611350" y="75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1031" name="Szövegdoboz 2">
          <a:extLst>
            <a:ext uri="{FF2B5EF4-FFF2-40B4-BE49-F238E27FC236}">
              <a16:creationId xmlns:a16="http://schemas.microsoft.com/office/drawing/2014/main" id="{00000000-0008-0000-0000-000007040000}"/>
            </a:ext>
          </a:extLst>
        </xdr:cNvPr>
        <xdr:cNvSpPr txBox="1"/>
      </xdr:nvSpPr>
      <xdr:spPr>
        <a:xfrm>
          <a:off x="14611350" y="75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1032" name="Szövegdoboz 2">
          <a:extLst>
            <a:ext uri="{FF2B5EF4-FFF2-40B4-BE49-F238E27FC236}">
              <a16:creationId xmlns:a16="http://schemas.microsoft.com/office/drawing/2014/main" id="{00000000-0008-0000-0000-000008040000}"/>
            </a:ext>
          </a:extLst>
        </xdr:cNvPr>
        <xdr:cNvSpPr txBox="1"/>
      </xdr:nvSpPr>
      <xdr:spPr>
        <a:xfrm>
          <a:off x="14611350" y="75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1033" name="Szövegdoboz 2">
          <a:extLst>
            <a:ext uri="{FF2B5EF4-FFF2-40B4-BE49-F238E27FC236}">
              <a16:creationId xmlns:a16="http://schemas.microsoft.com/office/drawing/2014/main" id="{00000000-0008-0000-0000-000009040000}"/>
            </a:ext>
          </a:extLst>
        </xdr:cNvPr>
        <xdr:cNvSpPr txBox="1"/>
      </xdr:nvSpPr>
      <xdr:spPr>
        <a:xfrm>
          <a:off x="14611350" y="75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1034" name="Szövegdoboz 2">
          <a:extLst>
            <a:ext uri="{FF2B5EF4-FFF2-40B4-BE49-F238E27FC236}">
              <a16:creationId xmlns:a16="http://schemas.microsoft.com/office/drawing/2014/main" id="{00000000-0008-0000-0000-00000A040000}"/>
            </a:ext>
          </a:extLst>
        </xdr:cNvPr>
        <xdr:cNvSpPr txBox="1"/>
      </xdr:nvSpPr>
      <xdr:spPr>
        <a:xfrm>
          <a:off x="14611350" y="75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1035" name="Szövegdoboz 2">
          <a:extLst>
            <a:ext uri="{FF2B5EF4-FFF2-40B4-BE49-F238E27FC236}">
              <a16:creationId xmlns:a16="http://schemas.microsoft.com/office/drawing/2014/main" id="{00000000-0008-0000-0000-00000B04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1036" name="Szövegdoboz 2">
          <a:extLst>
            <a:ext uri="{FF2B5EF4-FFF2-40B4-BE49-F238E27FC236}">
              <a16:creationId xmlns:a16="http://schemas.microsoft.com/office/drawing/2014/main" id="{00000000-0008-0000-0000-00000C04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1037" name="Szövegdoboz 2">
          <a:extLst>
            <a:ext uri="{FF2B5EF4-FFF2-40B4-BE49-F238E27FC236}">
              <a16:creationId xmlns:a16="http://schemas.microsoft.com/office/drawing/2014/main" id="{00000000-0008-0000-0000-00000D04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1043" name="Szövegdoboz 2">
          <a:extLst>
            <a:ext uri="{FF2B5EF4-FFF2-40B4-BE49-F238E27FC236}">
              <a16:creationId xmlns:a16="http://schemas.microsoft.com/office/drawing/2014/main" id="{00000000-0008-0000-0000-00001304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1044" name="Szövegdoboz 2">
          <a:extLst>
            <a:ext uri="{FF2B5EF4-FFF2-40B4-BE49-F238E27FC236}">
              <a16:creationId xmlns:a16="http://schemas.microsoft.com/office/drawing/2014/main" id="{00000000-0008-0000-0000-000014040000}"/>
            </a:ext>
          </a:extLst>
        </xdr:cNvPr>
        <xdr:cNvSpPr txBox="1"/>
      </xdr:nvSpPr>
      <xdr:spPr>
        <a:xfrm>
          <a:off x="146113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45" name="Szövegdoboz 2">
          <a:extLst>
            <a:ext uri="{FF2B5EF4-FFF2-40B4-BE49-F238E27FC236}">
              <a16:creationId xmlns:a16="http://schemas.microsoft.com/office/drawing/2014/main" id="{00000000-0008-0000-0000-000015040000}"/>
            </a:ext>
          </a:extLst>
        </xdr:cNvPr>
        <xdr:cNvSpPr txBox="1"/>
      </xdr:nvSpPr>
      <xdr:spPr>
        <a:xfrm>
          <a:off x="14611350" y="75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46" name="Szövegdoboz 2">
          <a:extLst>
            <a:ext uri="{FF2B5EF4-FFF2-40B4-BE49-F238E27FC236}">
              <a16:creationId xmlns:a16="http://schemas.microsoft.com/office/drawing/2014/main" id="{00000000-0008-0000-0000-000016040000}"/>
            </a:ext>
          </a:extLst>
        </xdr:cNvPr>
        <xdr:cNvSpPr txBox="1"/>
      </xdr:nvSpPr>
      <xdr:spPr>
        <a:xfrm>
          <a:off x="14611350" y="75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47" name="Szövegdoboz 2">
          <a:extLst>
            <a:ext uri="{FF2B5EF4-FFF2-40B4-BE49-F238E27FC236}">
              <a16:creationId xmlns:a16="http://schemas.microsoft.com/office/drawing/2014/main" id="{00000000-0008-0000-0000-000017040000}"/>
            </a:ext>
          </a:extLst>
        </xdr:cNvPr>
        <xdr:cNvSpPr txBox="1"/>
      </xdr:nvSpPr>
      <xdr:spPr>
        <a:xfrm>
          <a:off x="14611350" y="75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48" name="Szövegdoboz 2">
          <a:extLst>
            <a:ext uri="{FF2B5EF4-FFF2-40B4-BE49-F238E27FC236}">
              <a16:creationId xmlns:a16="http://schemas.microsoft.com/office/drawing/2014/main" id="{00000000-0008-0000-0000-000018040000}"/>
            </a:ext>
          </a:extLst>
        </xdr:cNvPr>
        <xdr:cNvSpPr txBox="1"/>
      </xdr:nvSpPr>
      <xdr:spPr>
        <a:xfrm>
          <a:off x="14611350" y="75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49" name="Szövegdoboz 2">
          <a:extLst>
            <a:ext uri="{FF2B5EF4-FFF2-40B4-BE49-F238E27FC236}">
              <a16:creationId xmlns:a16="http://schemas.microsoft.com/office/drawing/2014/main" id="{00000000-0008-0000-0000-000019040000}"/>
            </a:ext>
          </a:extLst>
        </xdr:cNvPr>
        <xdr:cNvSpPr txBox="1"/>
      </xdr:nvSpPr>
      <xdr:spPr>
        <a:xfrm>
          <a:off x="14611350" y="7524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052" name="Szövegdoboz 2">
          <a:extLst>
            <a:ext uri="{FF2B5EF4-FFF2-40B4-BE49-F238E27FC236}">
              <a16:creationId xmlns:a16="http://schemas.microsoft.com/office/drawing/2014/main" id="{00000000-0008-0000-0000-00001C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053" name="Szövegdoboz 2">
          <a:extLst>
            <a:ext uri="{FF2B5EF4-FFF2-40B4-BE49-F238E27FC236}">
              <a16:creationId xmlns:a16="http://schemas.microsoft.com/office/drawing/2014/main" id="{00000000-0008-0000-0000-00001D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54" name="Szövegdoboz 2">
          <a:extLst>
            <a:ext uri="{FF2B5EF4-FFF2-40B4-BE49-F238E27FC236}">
              <a16:creationId xmlns:a16="http://schemas.microsoft.com/office/drawing/2014/main" id="{00000000-0008-0000-0000-00001E040000}"/>
            </a:ext>
          </a:extLst>
        </xdr:cNvPr>
        <xdr:cNvSpPr txBox="1"/>
      </xdr:nvSpPr>
      <xdr:spPr>
        <a:xfrm>
          <a:off x="14611350" y="784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55" name="Szövegdoboz 2">
          <a:extLst>
            <a:ext uri="{FF2B5EF4-FFF2-40B4-BE49-F238E27FC236}">
              <a16:creationId xmlns:a16="http://schemas.microsoft.com/office/drawing/2014/main" id="{00000000-0008-0000-0000-00001F040000}"/>
            </a:ext>
          </a:extLst>
        </xdr:cNvPr>
        <xdr:cNvSpPr txBox="1"/>
      </xdr:nvSpPr>
      <xdr:spPr>
        <a:xfrm>
          <a:off x="14611350" y="784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56" name="Szövegdoboz 2">
          <a:extLst>
            <a:ext uri="{FF2B5EF4-FFF2-40B4-BE49-F238E27FC236}">
              <a16:creationId xmlns:a16="http://schemas.microsoft.com/office/drawing/2014/main" id="{00000000-0008-0000-0000-000020040000}"/>
            </a:ext>
          </a:extLst>
        </xdr:cNvPr>
        <xdr:cNvSpPr txBox="1"/>
      </xdr:nvSpPr>
      <xdr:spPr>
        <a:xfrm>
          <a:off x="14611350" y="784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57" name="Szövegdoboz 2">
          <a:extLst>
            <a:ext uri="{FF2B5EF4-FFF2-40B4-BE49-F238E27FC236}">
              <a16:creationId xmlns:a16="http://schemas.microsoft.com/office/drawing/2014/main" id="{00000000-0008-0000-0000-000021040000}"/>
            </a:ext>
          </a:extLst>
        </xdr:cNvPr>
        <xdr:cNvSpPr txBox="1"/>
      </xdr:nvSpPr>
      <xdr:spPr>
        <a:xfrm>
          <a:off x="14611350" y="784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58" name="Szövegdoboz 2">
          <a:extLst>
            <a:ext uri="{FF2B5EF4-FFF2-40B4-BE49-F238E27FC236}">
              <a16:creationId xmlns:a16="http://schemas.microsoft.com/office/drawing/2014/main" id="{00000000-0008-0000-0000-000022040000}"/>
            </a:ext>
          </a:extLst>
        </xdr:cNvPr>
        <xdr:cNvSpPr txBox="1"/>
      </xdr:nvSpPr>
      <xdr:spPr>
        <a:xfrm>
          <a:off x="14611350" y="7848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059" name="Szövegdoboz 2">
          <a:extLst>
            <a:ext uri="{FF2B5EF4-FFF2-40B4-BE49-F238E27FC236}">
              <a16:creationId xmlns:a16="http://schemas.microsoft.com/office/drawing/2014/main" id="{00000000-0008-0000-0000-000023040000}"/>
            </a:ext>
          </a:extLst>
        </xdr:cNvPr>
        <xdr:cNvSpPr txBox="1"/>
      </xdr:nvSpPr>
      <xdr:spPr>
        <a:xfrm>
          <a:off x="1461135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060" name="Szövegdoboz 2">
          <a:extLst>
            <a:ext uri="{FF2B5EF4-FFF2-40B4-BE49-F238E27FC236}">
              <a16:creationId xmlns:a16="http://schemas.microsoft.com/office/drawing/2014/main" id="{00000000-0008-0000-0000-000024040000}"/>
            </a:ext>
          </a:extLst>
        </xdr:cNvPr>
        <xdr:cNvSpPr txBox="1"/>
      </xdr:nvSpPr>
      <xdr:spPr>
        <a:xfrm>
          <a:off x="1461135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061" name="Szövegdoboz 2">
          <a:extLst>
            <a:ext uri="{FF2B5EF4-FFF2-40B4-BE49-F238E27FC236}">
              <a16:creationId xmlns:a16="http://schemas.microsoft.com/office/drawing/2014/main" id="{00000000-0008-0000-0000-000025040000}"/>
            </a:ext>
          </a:extLst>
        </xdr:cNvPr>
        <xdr:cNvSpPr txBox="1"/>
      </xdr:nvSpPr>
      <xdr:spPr>
        <a:xfrm>
          <a:off x="1461135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062" name="Szövegdoboz 2">
          <a:extLst>
            <a:ext uri="{FF2B5EF4-FFF2-40B4-BE49-F238E27FC236}">
              <a16:creationId xmlns:a16="http://schemas.microsoft.com/office/drawing/2014/main" id="{00000000-0008-0000-0000-000026040000}"/>
            </a:ext>
          </a:extLst>
        </xdr:cNvPr>
        <xdr:cNvSpPr txBox="1"/>
      </xdr:nvSpPr>
      <xdr:spPr>
        <a:xfrm>
          <a:off x="1461135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063" name="Szövegdoboz 2">
          <a:extLst>
            <a:ext uri="{FF2B5EF4-FFF2-40B4-BE49-F238E27FC236}">
              <a16:creationId xmlns:a16="http://schemas.microsoft.com/office/drawing/2014/main" id="{00000000-0008-0000-0000-000027040000}"/>
            </a:ext>
          </a:extLst>
        </xdr:cNvPr>
        <xdr:cNvSpPr txBox="1"/>
      </xdr:nvSpPr>
      <xdr:spPr>
        <a:xfrm>
          <a:off x="1461135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064" name="Szövegdoboz 2">
          <a:extLst>
            <a:ext uri="{FF2B5EF4-FFF2-40B4-BE49-F238E27FC236}">
              <a16:creationId xmlns:a16="http://schemas.microsoft.com/office/drawing/2014/main" id="{00000000-0008-0000-0000-000028040000}"/>
            </a:ext>
          </a:extLst>
        </xdr:cNvPr>
        <xdr:cNvSpPr txBox="1"/>
      </xdr:nvSpPr>
      <xdr:spPr>
        <a:xfrm>
          <a:off x="1461135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065" name="Szövegdoboz 2">
          <a:extLst>
            <a:ext uri="{FF2B5EF4-FFF2-40B4-BE49-F238E27FC236}">
              <a16:creationId xmlns:a16="http://schemas.microsoft.com/office/drawing/2014/main" id="{00000000-0008-0000-0000-000029040000}"/>
            </a:ext>
          </a:extLst>
        </xdr:cNvPr>
        <xdr:cNvSpPr txBox="1"/>
      </xdr:nvSpPr>
      <xdr:spPr>
        <a:xfrm>
          <a:off x="1461135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066" name="Szövegdoboz 2">
          <a:extLst>
            <a:ext uri="{FF2B5EF4-FFF2-40B4-BE49-F238E27FC236}">
              <a16:creationId xmlns:a16="http://schemas.microsoft.com/office/drawing/2014/main" id="{00000000-0008-0000-0000-00002A040000}"/>
            </a:ext>
          </a:extLst>
        </xdr:cNvPr>
        <xdr:cNvSpPr txBox="1"/>
      </xdr:nvSpPr>
      <xdr:spPr>
        <a:xfrm>
          <a:off x="1461135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067" name="Szövegdoboz 2">
          <a:extLst>
            <a:ext uri="{FF2B5EF4-FFF2-40B4-BE49-F238E27FC236}">
              <a16:creationId xmlns:a16="http://schemas.microsoft.com/office/drawing/2014/main" id="{00000000-0008-0000-0000-00002B040000}"/>
            </a:ext>
          </a:extLst>
        </xdr:cNvPr>
        <xdr:cNvSpPr txBox="1"/>
      </xdr:nvSpPr>
      <xdr:spPr>
        <a:xfrm>
          <a:off x="1461135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068" name="Szövegdoboz 2">
          <a:extLst>
            <a:ext uri="{FF2B5EF4-FFF2-40B4-BE49-F238E27FC236}">
              <a16:creationId xmlns:a16="http://schemas.microsoft.com/office/drawing/2014/main" id="{00000000-0008-0000-0000-00002C040000}"/>
            </a:ext>
          </a:extLst>
        </xdr:cNvPr>
        <xdr:cNvSpPr txBox="1"/>
      </xdr:nvSpPr>
      <xdr:spPr>
        <a:xfrm>
          <a:off x="14611350" y="801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069" name="Szövegdoboz 2">
          <a:extLst>
            <a:ext uri="{FF2B5EF4-FFF2-40B4-BE49-F238E27FC236}">
              <a16:creationId xmlns:a16="http://schemas.microsoft.com/office/drawing/2014/main" id="{00000000-0008-0000-0000-00002D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070" name="Szövegdoboz 2">
          <a:extLst>
            <a:ext uri="{FF2B5EF4-FFF2-40B4-BE49-F238E27FC236}">
              <a16:creationId xmlns:a16="http://schemas.microsoft.com/office/drawing/2014/main" id="{00000000-0008-0000-0000-00002E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071" name="Szövegdoboz 2">
          <a:extLst>
            <a:ext uri="{FF2B5EF4-FFF2-40B4-BE49-F238E27FC236}">
              <a16:creationId xmlns:a16="http://schemas.microsoft.com/office/drawing/2014/main" id="{00000000-0008-0000-0000-00002F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072" name="Szövegdoboz 2">
          <a:extLst>
            <a:ext uri="{FF2B5EF4-FFF2-40B4-BE49-F238E27FC236}">
              <a16:creationId xmlns:a16="http://schemas.microsoft.com/office/drawing/2014/main" id="{00000000-0008-0000-0000-000030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073" name="Szövegdoboz 2">
          <a:extLst>
            <a:ext uri="{FF2B5EF4-FFF2-40B4-BE49-F238E27FC236}">
              <a16:creationId xmlns:a16="http://schemas.microsoft.com/office/drawing/2014/main" id="{00000000-0008-0000-0000-000031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074" name="Szövegdoboz 2">
          <a:extLst>
            <a:ext uri="{FF2B5EF4-FFF2-40B4-BE49-F238E27FC236}">
              <a16:creationId xmlns:a16="http://schemas.microsoft.com/office/drawing/2014/main" id="{00000000-0008-0000-0000-000032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075" name="Szövegdoboz 2">
          <a:extLst>
            <a:ext uri="{FF2B5EF4-FFF2-40B4-BE49-F238E27FC236}">
              <a16:creationId xmlns:a16="http://schemas.microsoft.com/office/drawing/2014/main" id="{00000000-0008-0000-0000-000033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076" name="Szövegdoboz 2">
          <a:extLst>
            <a:ext uri="{FF2B5EF4-FFF2-40B4-BE49-F238E27FC236}">
              <a16:creationId xmlns:a16="http://schemas.microsoft.com/office/drawing/2014/main" id="{00000000-0008-0000-0000-000034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077" name="Szövegdoboz 2">
          <a:extLst>
            <a:ext uri="{FF2B5EF4-FFF2-40B4-BE49-F238E27FC236}">
              <a16:creationId xmlns:a16="http://schemas.microsoft.com/office/drawing/2014/main" id="{00000000-0008-0000-0000-000035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078" name="Szövegdoboz 2">
          <a:extLst>
            <a:ext uri="{FF2B5EF4-FFF2-40B4-BE49-F238E27FC236}">
              <a16:creationId xmlns:a16="http://schemas.microsoft.com/office/drawing/2014/main" id="{00000000-0008-0000-0000-000036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81" name="Szövegdoboz 2">
          <a:extLst>
            <a:ext uri="{FF2B5EF4-FFF2-40B4-BE49-F238E27FC236}">
              <a16:creationId xmlns:a16="http://schemas.microsoft.com/office/drawing/2014/main" id="{00000000-0008-0000-0000-000039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82" name="Szövegdoboz 2">
          <a:extLst>
            <a:ext uri="{FF2B5EF4-FFF2-40B4-BE49-F238E27FC236}">
              <a16:creationId xmlns:a16="http://schemas.microsoft.com/office/drawing/2014/main" id="{00000000-0008-0000-0000-00003A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83" name="Szövegdoboz 2">
          <a:extLst>
            <a:ext uri="{FF2B5EF4-FFF2-40B4-BE49-F238E27FC236}">
              <a16:creationId xmlns:a16="http://schemas.microsoft.com/office/drawing/2014/main" id="{00000000-0008-0000-0000-00003B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84" name="Szövegdoboz 2">
          <a:extLst>
            <a:ext uri="{FF2B5EF4-FFF2-40B4-BE49-F238E27FC236}">
              <a16:creationId xmlns:a16="http://schemas.microsoft.com/office/drawing/2014/main" id="{00000000-0008-0000-0000-00003C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85" name="Szövegdoboz 2">
          <a:extLst>
            <a:ext uri="{FF2B5EF4-FFF2-40B4-BE49-F238E27FC236}">
              <a16:creationId xmlns:a16="http://schemas.microsoft.com/office/drawing/2014/main" id="{00000000-0008-0000-0000-00003D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86" name="Szövegdoboz 2">
          <a:extLst>
            <a:ext uri="{FF2B5EF4-FFF2-40B4-BE49-F238E27FC236}">
              <a16:creationId xmlns:a16="http://schemas.microsoft.com/office/drawing/2014/main" id="{00000000-0008-0000-0000-00003E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87" name="Szövegdoboz 2">
          <a:extLst>
            <a:ext uri="{FF2B5EF4-FFF2-40B4-BE49-F238E27FC236}">
              <a16:creationId xmlns:a16="http://schemas.microsoft.com/office/drawing/2014/main" id="{00000000-0008-0000-0000-00003F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88" name="Szövegdoboz 2">
          <a:extLst>
            <a:ext uri="{FF2B5EF4-FFF2-40B4-BE49-F238E27FC236}">
              <a16:creationId xmlns:a16="http://schemas.microsoft.com/office/drawing/2014/main" id="{00000000-0008-0000-0000-000040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89" name="Szövegdoboz 2">
          <a:extLst>
            <a:ext uri="{FF2B5EF4-FFF2-40B4-BE49-F238E27FC236}">
              <a16:creationId xmlns:a16="http://schemas.microsoft.com/office/drawing/2014/main" id="{00000000-0008-0000-0000-000041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90" name="Szövegdoboz 2">
          <a:extLst>
            <a:ext uri="{FF2B5EF4-FFF2-40B4-BE49-F238E27FC236}">
              <a16:creationId xmlns:a16="http://schemas.microsoft.com/office/drawing/2014/main" id="{00000000-0008-0000-0000-000042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1091" name="Szövegdoboz 2">
          <a:extLst>
            <a:ext uri="{FF2B5EF4-FFF2-40B4-BE49-F238E27FC236}">
              <a16:creationId xmlns:a16="http://schemas.microsoft.com/office/drawing/2014/main" id="{00000000-0008-0000-0000-000043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095" name="Szövegdoboz 2">
          <a:extLst>
            <a:ext uri="{FF2B5EF4-FFF2-40B4-BE49-F238E27FC236}">
              <a16:creationId xmlns:a16="http://schemas.microsoft.com/office/drawing/2014/main" id="{00000000-0008-0000-0000-000047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096" name="Szövegdoboz 2">
          <a:extLst>
            <a:ext uri="{FF2B5EF4-FFF2-40B4-BE49-F238E27FC236}">
              <a16:creationId xmlns:a16="http://schemas.microsoft.com/office/drawing/2014/main" id="{00000000-0008-0000-0000-000048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097" name="Szövegdoboz 2">
          <a:extLst>
            <a:ext uri="{FF2B5EF4-FFF2-40B4-BE49-F238E27FC236}">
              <a16:creationId xmlns:a16="http://schemas.microsoft.com/office/drawing/2014/main" id="{00000000-0008-0000-0000-000049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098" name="Szövegdoboz 2">
          <a:extLst>
            <a:ext uri="{FF2B5EF4-FFF2-40B4-BE49-F238E27FC236}">
              <a16:creationId xmlns:a16="http://schemas.microsoft.com/office/drawing/2014/main" id="{00000000-0008-0000-0000-00004A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099" name="Szövegdoboz 2">
          <a:extLst>
            <a:ext uri="{FF2B5EF4-FFF2-40B4-BE49-F238E27FC236}">
              <a16:creationId xmlns:a16="http://schemas.microsoft.com/office/drawing/2014/main" id="{00000000-0008-0000-0000-00004B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100" name="Szövegdoboz 2">
          <a:extLst>
            <a:ext uri="{FF2B5EF4-FFF2-40B4-BE49-F238E27FC236}">
              <a16:creationId xmlns:a16="http://schemas.microsoft.com/office/drawing/2014/main" id="{00000000-0008-0000-0000-00004C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101" name="Szövegdoboz 2">
          <a:extLst>
            <a:ext uri="{FF2B5EF4-FFF2-40B4-BE49-F238E27FC236}">
              <a16:creationId xmlns:a16="http://schemas.microsoft.com/office/drawing/2014/main" id="{00000000-0008-0000-0000-00004D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102" name="Szövegdoboz 2">
          <a:extLst>
            <a:ext uri="{FF2B5EF4-FFF2-40B4-BE49-F238E27FC236}">
              <a16:creationId xmlns:a16="http://schemas.microsoft.com/office/drawing/2014/main" id="{00000000-0008-0000-0000-00004E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103" name="Szövegdoboz 2">
          <a:extLst>
            <a:ext uri="{FF2B5EF4-FFF2-40B4-BE49-F238E27FC236}">
              <a16:creationId xmlns:a16="http://schemas.microsoft.com/office/drawing/2014/main" id="{00000000-0008-0000-0000-00004F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104" name="Szövegdoboz 2">
          <a:extLst>
            <a:ext uri="{FF2B5EF4-FFF2-40B4-BE49-F238E27FC236}">
              <a16:creationId xmlns:a16="http://schemas.microsoft.com/office/drawing/2014/main" id="{00000000-0008-0000-0000-000050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105" name="Szövegdoboz 2">
          <a:extLst>
            <a:ext uri="{FF2B5EF4-FFF2-40B4-BE49-F238E27FC236}">
              <a16:creationId xmlns:a16="http://schemas.microsoft.com/office/drawing/2014/main" id="{00000000-0008-0000-0000-000051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1106" name="Szövegdoboz 2">
          <a:extLst>
            <a:ext uri="{FF2B5EF4-FFF2-40B4-BE49-F238E27FC236}">
              <a16:creationId xmlns:a16="http://schemas.microsoft.com/office/drawing/2014/main" id="{00000000-0008-0000-0000-000052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109" name="Szövegdoboz 2">
          <a:extLst>
            <a:ext uri="{FF2B5EF4-FFF2-40B4-BE49-F238E27FC236}">
              <a16:creationId xmlns:a16="http://schemas.microsoft.com/office/drawing/2014/main" id="{00000000-0008-0000-0000-000055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110" name="Szövegdoboz 2">
          <a:extLst>
            <a:ext uri="{FF2B5EF4-FFF2-40B4-BE49-F238E27FC236}">
              <a16:creationId xmlns:a16="http://schemas.microsoft.com/office/drawing/2014/main" id="{00000000-0008-0000-0000-000056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111" name="Szövegdoboz 2">
          <a:extLst>
            <a:ext uri="{FF2B5EF4-FFF2-40B4-BE49-F238E27FC236}">
              <a16:creationId xmlns:a16="http://schemas.microsoft.com/office/drawing/2014/main" id="{00000000-0008-0000-0000-000057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112" name="Szövegdoboz 2">
          <a:extLst>
            <a:ext uri="{FF2B5EF4-FFF2-40B4-BE49-F238E27FC236}">
              <a16:creationId xmlns:a16="http://schemas.microsoft.com/office/drawing/2014/main" id="{00000000-0008-0000-0000-000058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113" name="Szövegdoboz 2">
          <a:extLst>
            <a:ext uri="{FF2B5EF4-FFF2-40B4-BE49-F238E27FC236}">
              <a16:creationId xmlns:a16="http://schemas.microsoft.com/office/drawing/2014/main" id="{00000000-0008-0000-0000-000059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114" name="Szövegdoboz 2">
          <a:extLst>
            <a:ext uri="{FF2B5EF4-FFF2-40B4-BE49-F238E27FC236}">
              <a16:creationId xmlns:a16="http://schemas.microsoft.com/office/drawing/2014/main" id="{00000000-0008-0000-0000-00005A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115" name="Szövegdoboz 2">
          <a:extLst>
            <a:ext uri="{FF2B5EF4-FFF2-40B4-BE49-F238E27FC236}">
              <a16:creationId xmlns:a16="http://schemas.microsoft.com/office/drawing/2014/main" id="{00000000-0008-0000-0000-00005B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116" name="Szövegdoboz 2">
          <a:extLst>
            <a:ext uri="{FF2B5EF4-FFF2-40B4-BE49-F238E27FC236}">
              <a16:creationId xmlns:a16="http://schemas.microsoft.com/office/drawing/2014/main" id="{00000000-0008-0000-0000-00005C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117" name="Szövegdoboz 2">
          <a:extLst>
            <a:ext uri="{FF2B5EF4-FFF2-40B4-BE49-F238E27FC236}">
              <a16:creationId xmlns:a16="http://schemas.microsoft.com/office/drawing/2014/main" id="{00000000-0008-0000-0000-00005D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118" name="Szövegdoboz 2">
          <a:extLst>
            <a:ext uri="{FF2B5EF4-FFF2-40B4-BE49-F238E27FC236}">
              <a16:creationId xmlns:a16="http://schemas.microsoft.com/office/drawing/2014/main" id="{00000000-0008-0000-0000-00005E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119" name="Szövegdoboz 2">
          <a:extLst>
            <a:ext uri="{FF2B5EF4-FFF2-40B4-BE49-F238E27FC236}">
              <a16:creationId xmlns:a16="http://schemas.microsoft.com/office/drawing/2014/main" id="{00000000-0008-0000-0000-00005F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1120" name="Szövegdoboz 2">
          <a:extLst>
            <a:ext uri="{FF2B5EF4-FFF2-40B4-BE49-F238E27FC236}">
              <a16:creationId xmlns:a16="http://schemas.microsoft.com/office/drawing/2014/main" id="{00000000-0008-0000-0000-000060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23" name="Szövegdoboz 2">
          <a:extLst>
            <a:ext uri="{FF2B5EF4-FFF2-40B4-BE49-F238E27FC236}">
              <a16:creationId xmlns:a16="http://schemas.microsoft.com/office/drawing/2014/main" id="{00000000-0008-0000-0000-000063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24" name="Szövegdoboz 2">
          <a:extLst>
            <a:ext uri="{FF2B5EF4-FFF2-40B4-BE49-F238E27FC236}">
              <a16:creationId xmlns:a16="http://schemas.microsoft.com/office/drawing/2014/main" id="{00000000-0008-0000-0000-000064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25" name="Szövegdoboz 2">
          <a:extLst>
            <a:ext uri="{FF2B5EF4-FFF2-40B4-BE49-F238E27FC236}">
              <a16:creationId xmlns:a16="http://schemas.microsoft.com/office/drawing/2014/main" id="{00000000-0008-0000-0000-000065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26" name="Szövegdoboz 2">
          <a:extLst>
            <a:ext uri="{FF2B5EF4-FFF2-40B4-BE49-F238E27FC236}">
              <a16:creationId xmlns:a16="http://schemas.microsoft.com/office/drawing/2014/main" id="{00000000-0008-0000-0000-000066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27" name="Szövegdoboz 2">
          <a:extLst>
            <a:ext uri="{FF2B5EF4-FFF2-40B4-BE49-F238E27FC236}">
              <a16:creationId xmlns:a16="http://schemas.microsoft.com/office/drawing/2014/main" id="{00000000-0008-0000-0000-000067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28" name="Szövegdoboz 2">
          <a:extLst>
            <a:ext uri="{FF2B5EF4-FFF2-40B4-BE49-F238E27FC236}">
              <a16:creationId xmlns:a16="http://schemas.microsoft.com/office/drawing/2014/main" id="{00000000-0008-0000-0000-000068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29" name="Szövegdoboz 2">
          <a:extLst>
            <a:ext uri="{FF2B5EF4-FFF2-40B4-BE49-F238E27FC236}">
              <a16:creationId xmlns:a16="http://schemas.microsoft.com/office/drawing/2014/main" id="{00000000-0008-0000-0000-000069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30" name="Szövegdoboz 2">
          <a:extLst>
            <a:ext uri="{FF2B5EF4-FFF2-40B4-BE49-F238E27FC236}">
              <a16:creationId xmlns:a16="http://schemas.microsoft.com/office/drawing/2014/main" id="{00000000-0008-0000-0000-00006A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31" name="Szövegdoboz 2">
          <a:extLst>
            <a:ext uri="{FF2B5EF4-FFF2-40B4-BE49-F238E27FC236}">
              <a16:creationId xmlns:a16="http://schemas.microsoft.com/office/drawing/2014/main" id="{00000000-0008-0000-0000-00006B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32" name="Szövegdoboz 2">
          <a:extLst>
            <a:ext uri="{FF2B5EF4-FFF2-40B4-BE49-F238E27FC236}">
              <a16:creationId xmlns:a16="http://schemas.microsoft.com/office/drawing/2014/main" id="{00000000-0008-0000-0000-00006C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33" name="Szövegdoboz 2">
          <a:extLst>
            <a:ext uri="{FF2B5EF4-FFF2-40B4-BE49-F238E27FC236}">
              <a16:creationId xmlns:a16="http://schemas.microsoft.com/office/drawing/2014/main" id="{00000000-0008-0000-0000-00006D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34" name="Szövegdoboz 2">
          <a:extLst>
            <a:ext uri="{FF2B5EF4-FFF2-40B4-BE49-F238E27FC236}">
              <a16:creationId xmlns:a16="http://schemas.microsoft.com/office/drawing/2014/main" id="{00000000-0008-0000-0000-00006E040000}"/>
            </a:ext>
          </a:extLst>
        </xdr:cNvPr>
        <xdr:cNvSpPr txBox="1"/>
      </xdr:nvSpPr>
      <xdr:spPr>
        <a:xfrm>
          <a:off x="14611350" y="842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37" name="Szövegdoboz 2">
          <a:extLst>
            <a:ext uri="{FF2B5EF4-FFF2-40B4-BE49-F238E27FC236}">
              <a16:creationId xmlns:a16="http://schemas.microsoft.com/office/drawing/2014/main" id="{00000000-0008-0000-0000-000071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38" name="Szövegdoboz 2">
          <a:extLst>
            <a:ext uri="{FF2B5EF4-FFF2-40B4-BE49-F238E27FC236}">
              <a16:creationId xmlns:a16="http://schemas.microsoft.com/office/drawing/2014/main" id="{00000000-0008-0000-0000-000072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39" name="Szövegdoboz 2">
          <a:extLst>
            <a:ext uri="{FF2B5EF4-FFF2-40B4-BE49-F238E27FC236}">
              <a16:creationId xmlns:a16="http://schemas.microsoft.com/office/drawing/2014/main" id="{00000000-0008-0000-0000-000073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40" name="Szövegdoboz 2">
          <a:extLst>
            <a:ext uri="{FF2B5EF4-FFF2-40B4-BE49-F238E27FC236}">
              <a16:creationId xmlns:a16="http://schemas.microsoft.com/office/drawing/2014/main" id="{00000000-0008-0000-0000-000074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41" name="Szövegdoboz 2">
          <a:extLst>
            <a:ext uri="{FF2B5EF4-FFF2-40B4-BE49-F238E27FC236}">
              <a16:creationId xmlns:a16="http://schemas.microsoft.com/office/drawing/2014/main" id="{00000000-0008-0000-0000-000075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42" name="Szövegdoboz 2">
          <a:extLst>
            <a:ext uri="{FF2B5EF4-FFF2-40B4-BE49-F238E27FC236}">
              <a16:creationId xmlns:a16="http://schemas.microsoft.com/office/drawing/2014/main" id="{00000000-0008-0000-0000-000076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43" name="Szövegdoboz 2">
          <a:extLst>
            <a:ext uri="{FF2B5EF4-FFF2-40B4-BE49-F238E27FC236}">
              <a16:creationId xmlns:a16="http://schemas.microsoft.com/office/drawing/2014/main" id="{00000000-0008-0000-0000-000077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44" name="Szövegdoboz 2">
          <a:extLst>
            <a:ext uri="{FF2B5EF4-FFF2-40B4-BE49-F238E27FC236}">
              <a16:creationId xmlns:a16="http://schemas.microsoft.com/office/drawing/2014/main" id="{00000000-0008-0000-0000-000078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45" name="Szövegdoboz 2">
          <a:extLst>
            <a:ext uri="{FF2B5EF4-FFF2-40B4-BE49-F238E27FC236}">
              <a16:creationId xmlns:a16="http://schemas.microsoft.com/office/drawing/2014/main" id="{00000000-0008-0000-0000-000079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46" name="Szövegdoboz 2">
          <a:extLst>
            <a:ext uri="{FF2B5EF4-FFF2-40B4-BE49-F238E27FC236}">
              <a16:creationId xmlns:a16="http://schemas.microsoft.com/office/drawing/2014/main" id="{00000000-0008-0000-0000-00007A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47" name="Szövegdoboz 2">
          <a:extLst>
            <a:ext uri="{FF2B5EF4-FFF2-40B4-BE49-F238E27FC236}">
              <a16:creationId xmlns:a16="http://schemas.microsoft.com/office/drawing/2014/main" id="{00000000-0008-0000-0000-00007B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48" name="Szövegdoboz 2">
          <a:extLst>
            <a:ext uri="{FF2B5EF4-FFF2-40B4-BE49-F238E27FC236}">
              <a16:creationId xmlns:a16="http://schemas.microsoft.com/office/drawing/2014/main" id="{00000000-0008-0000-0000-00007C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51" name="Szövegdoboz 2">
          <a:extLst>
            <a:ext uri="{FF2B5EF4-FFF2-40B4-BE49-F238E27FC236}">
              <a16:creationId xmlns:a16="http://schemas.microsoft.com/office/drawing/2014/main" id="{00000000-0008-0000-0000-00007F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52" name="Szövegdoboz 2">
          <a:extLst>
            <a:ext uri="{FF2B5EF4-FFF2-40B4-BE49-F238E27FC236}">
              <a16:creationId xmlns:a16="http://schemas.microsoft.com/office/drawing/2014/main" id="{00000000-0008-0000-0000-000080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53" name="Szövegdoboz 2">
          <a:extLst>
            <a:ext uri="{FF2B5EF4-FFF2-40B4-BE49-F238E27FC236}">
              <a16:creationId xmlns:a16="http://schemas.microsoft.com/office/drawing/2014/main" id="{00000000-0008-0000-0000-000081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54" name="Szövegdoboz 2">
          <a:extLst>
            <a:ext uri="{FF2B5EF4-FFF2-40B4-BE49-F238E27FC236}">
              <a16:creationId xmlns:a16="http://schemas.microsoft.com/office/drawing/2014/main" id="{00000000-0008-0000-0000-000082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55" name="Szövegdoboz 2">
          <a:extLst>
            <a:ext uri="{FF2B5EF4-FFF2-40B4-BE49-F238E27FC236}">
              <a16:creationId xmlns:a16="http://schemas.microsoft.com/office/drawing/2014/main" id="{00000000-0008-0000-0000-000083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56" name="Szövegdoboz 2">
          <a:extLst>
            <a:ext uri="{FF2B5EF4-FFF2-40B4-BE49-F238E27FC236}">
              <a16:creationId xmlns:a16="http://schemas.microsoft.com/office/drawing/2014/main" id="{00000000-0008-0000-0000-000084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57" name="Szövegdoboz 2">
          <a:extLst>
            <a:ext uri="{FF2B5EF4-FFF2-40B4-BE49-F238E27FC236}">
              <a16:creationId xmlns:a16="http://schemas.microsoft.com/office/drawing/2014/main" id="{00000000-0008-0000-0000-000085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58" name="Szövegdoboz 2">
          <a:extLst>
            <a:ext uri="{FF2B5EF4-FFF2-40B4-BE49-F238E27FC236}">
              <a16:creationId xmlns:a16="http://schemas.microsoft.com/office/drawing/2014/main" id="{00000000-0008-0000-0000-000086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59" name="Szövegdoboz 2">
          <a:extLst>
            <a:ext uri="{FF2B5EF4-FFF2-40B4-BE49-F238E27FC236}">
              <a16:creationId xmlns:a16="http://schemas.microsoft.com/office/drawing/2014/main" id="{00000000-0008-0000-0000-000087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60" name="Szövegdoboz 2">
          <a:extLst>
            <a:ext uri="{FF2B5EF4-FFF2-40B4-BE49-F238E27FC236}">
              <a16:creationId xmlns:a16="http://schemas.microsoft.com/office/drawing/2014/main" id="{00000000-0008-0000-0000-000088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61" name="Szövegdoboz 2">
          <a:extLst>
            <a:ext uri="{FF2B5EF4-FFF2-40B4-BE49-F238E27FC236}">
              <a16:creationId xmlns:a16="http://schemas.microsoft.com/office/drawing/2014/main" id="{00000000-0008-0000-0000-000089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1162" name="Szövegdoboz 2">
          <a:extLst>
            <a:ext uri="{FF2B5EF4-FFF2-40B4-BE49-F238E27FC236}">
              <a16:creationId xmlns:a16="http://schemas.microsoft.com/office/drawing/2014/main" id="{00000000-0008-0000-0000-00008A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70</xdr:row>
      <xdr:rowOff>0</xdr:rowOff>
    </xdr:from>
    <xdr:ext cx="184731" cy="264560"/>
    <xdr:sp macro="" textlink="">
      <xdr:nvSpPr>
        <xdr:cNvPr id="1163" name="Szövegdoboz 2">
          <a:extLst>
            <a:ext uri="{FF2B5EF4-FFF2-40B4-BE49-F238E27FC236}">
              <a16:creationId xmlns:a16="http://schemas.microsoft.com/office/drawing/2014/main" id="{00000000-0008-0000-0000-00008B04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70</xdr:row>
      <xdr:rowOff>0</xdr:rowOff>
    </xdr:from>
    <xdr:ext cx="184731" cy="264560"/>
    <xdr:sp macro="" textlink="">
      <xdr:nvSpPr>
        <xdr:cNvPr id="1164" name="Szövegdoboz 2">
          <a:extLst>
            <a:ext uri="{FF2B5EF4-FFF2-40B4-BE49-F238E27FC236}">
              <a16:creationId xmlns:a16="http://schemas.microsoft.com/office/drawing/2014/main" id="{00000000-0008-0000-0000-00008C04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65" name="Szövegdoboz 2">
          <a:extLst>
            <a:ext uri="{FF2B5EF4-FFF2-40B4-BE49-F238E27FC236}">
              <a16:creationId xmlns:a16="http://schemas.microsoft.com/office/drawing/2014/main" id="{00000000-0008-0000-0000-00008D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66" name="Szövegdoboz 2">
          <a:extLst>
            <a:ext uri="{FF2B5EF4-FFF2-40B4-BE49-F238E27FC236}">
              <a16:creationId xmlns:a16="http://schemas.microsoft.com/office/drawing/2014/main" id="{00000000-0008-0000-0000-00008E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67" name="Szövegdoboz 2">
          <a:extLst>
            <a:ext uri="{FF2B5EF4-FFF2-40B4-BE49-F238E27FC236}">
              <a16:creationId xmlns:a16="http://schemas.microsoft.com/office/drawing/2014/main" id="{00000000-0008-0000-0000-00008F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68" name="Szövegdoboz 2">
          <a:extLst>
            <a:ext uri="{FF2B5EF4-FFF2-40B4-BE49-F238E27FC236}">
              <a16:creationId xmlns:a16="http://schemas.microsoft.com/office/drawing/2014/main" id="{00000000-0008-0000-0000-000090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69" name="Szövegdoboz 2">
          <a:extLst>
            <a:ext uri="{FF2B5EF4-FFF2-40B4-BE49-F238E27FC236}">
              <a16:creationId xmlns:a16="http://schemas.microsoft.com/office/drawing/2014/main" id="{00000000-0008-0000-0000-000091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70" name="Szövegdoboz 2">
          <a:extLst>
            <a:ext uri="{FF2B5EF4-FFF2-40B4-BE49-F238E27FC236}">
              <a16:creationId xmlns:a16="http://schemas.microsoft.com/office/drawing/2014/main" id="{00000000-0008-0000-0000-000092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71" name="Szövegdoboz 2">
          <a:extLst>
            <a:ext uri="{FF2B5EF4-FFF2-40B4-BE49-F238E27FC236}">
              <a16:creationId xmlns:a16="http://schemas.microsoft.com/office/drawing/2014/main" id="{00000000-0008-0000-0000-000093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72" name="Szövegdoboz 2">
          <a:extLst>
            <a:ext uri="{FF2B5EF4-FFF2-40B4-BE49-F238E27FC236}">
              <a16:creationId xmlns:a16="http://schemas.microsoft.com/office/drawing/2014/main" id="{00000000-0008-0000-0000-000094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73" name="Szövegdoboz 2">
          <a:extLst>
            <a:ext uri="{FF2B5EF4-FFF2-40B4-BE49-F238E27FC236}">
              <a16:creationId xmlns:a16="http://schemas.microsoft.com/office/drawing/2014/main" id="{00000000-0008-0000-0000-000095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74" name="Szövegdoboz 2">
          <a:extLst>
            <a:ext uri="{FF2B5EF4-FFF2-40B4-BE49-F238E27FC236}">
              <a16:creationId xmlns:a16="http://schemas.microsoft.com/office/drawing/2014/main" id="{00000000-0008-0000-0000-000096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75" name="Szövegdoboz 2">
          <a:extLst>
            <a:ext uri="{FF2B5EF4-FFF2-40B4-BE49-F238E27FC236}">
              <a16:creationId xmlns:a16="http://schemas.microsoft.com/office/drawing/2014/main" id="{00000000-0008-0000-0000-000097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76" name="Szövegdoboz 2">
          <a:extLst>
            <a:ext uri="{FF2B5EF4-FFF2-40B4-BE49-F238E27FC236}">
              <a16:creationId xmlns:a16="http://schemas.microsoft.com/office/drawing/2014/main" id="{00000000-0008-0000-0000-000098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70</xdr:row>
      <xdr:rowOff>0</xdr:rowOff>
    </xdr:from>
    <xdr:ext cx="184731" cy="264560"/>
    <xdr:sp macro="" textlink="">
      <xdr:nvSpPr>
        <xdr:cNvPr id="1177" name="Szövegdoboz 2">
          <a:extLst>
            <a:ext uri="{FF2B5EF4-FFF2-40B4-BE49-F238E27FC236}">
              <a16:creationId xmlns:a16="http://schemas.microsoft.com/office/drawing/2014/main" id="{00000000-0008-0000-0000-000099040000}"/>
            </a:ext>
          </a:extLst>
        </xdr:cNvPr>
        <xdr:cNvSpPr txBox="1"/>
      </xdr:nvSpPr>
      <xdr:spPr>
        <a:xfrm>
          <a:off x="117919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70</xdr:row>
      <xdr:rowOff>0</xdr:rowOff>
    </xdr:from>
    <xdr:ext cx="184731" cy="264560"/>
    <xdr:sp macro="" textlink="">
      <xdr:nvSpPr>
        <xdr:cNvPr id="1178" name="Szövegdoboz 2">
          <a:extLst>
            <a:ext uri="{FF2B5EF4-FFF2-40B4-BE49-F238E27FC236}">
              <a16:creationId xmlns:a16="http://schemas.microsoft.com/office/drawing/2014/main" id="{00000000-0008-0000-0000-00009A040000}"/>
            </a:ext>
          </a:extLst>
        </xdr:cNvPr>
        <xdr:cNvSpPr txBox="1"/>
      </xdr:nvSpPr>
      <xdr:spPr>
        <a:xfrm>
          <a:off x="117919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79" name="Szövegdoboz 2">
          <a:extLst>
            <a:ext uri="{FF2B5EF4-FFF2-40B4-BE49-F238E27FC236}">
              <a16:creationId xmlns:a16="http://schemas.microsoft.com/office/drawing/2014/main" id="{00000000-0008-0000-0000-00009B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80" name="Szövegdoboz 2">
          <a:extLst>
            <a:ext uri="{FF2B5EF4-FFF2-40B4-BE49-F238E27FC236}">
              <a16:creationId xmlns:a16="http://schemas.microsoft.com/office/drawing/2014/main" id="{00000000-0008-0000-0000-00009C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81" name="Szövegdoboz 2">
          <a:extLst>
            <a:ext uri="{FF2B5EF4-FFF2-40B4-BE49-F238E27FC236}">
              <a16:creationId xmlns:a16="http://schemas.microsoft.com/office/drawing/2014/main" id="{00000000-0008-0000-0000-00009D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82" name="Szövegdoboz 2">
          <a:extLst>
            <a:ext uri="{FF2B5EF4-FFF2-40B4-BE49-F238E27FC236}">
              <a16:creationId xmlns:a16="http://schemas.microsoft.com/office/drawing/2014/main" id="{00000000-0008-0000-0000-00009E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83" name="Szövegdoboz 2">
          <a:extLst>
            <a:ext uri="{FF2B5EF4-FFF2-40B4-BE49-F238E27FC236}">
              <a16:creationId xmlns:a16="http://schemas.microsoft.com/office/drawing/2014/main" id="{00000000-0008-0000-0000-00009F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84" name="Szövegdoboz 2">
          <a:extLst>
            <a:ext uri="{FF2B5EF4-FFF2-40B4-BE49-F238E27FC236}">
              <a16:creationId xmlns:a16="http://schemas.microsoft.com/office/drawing/2014/main" id="{00000000-0008-0000-0000-0000A0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85" name="Szövegdoboz 2">
          <a:extLst>
            <a:ext uri="{FF2B5EF4-FFF2-40B4-BE49-F238E27FC236}">
              <a16:creationId xmlns:a16="http://schemas.microsoft.com/office/drawing/2014/main" id="{00000000-0008-0000-0000-0000A1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86" name="Szövegdoboz 2">
          <a:extLst>
            <a:ext uri="{FF2B5EF4-FFF2-40B4-BE49-F238E27FC236}">
              <a16:creationId xmlns:a16="http://schemas.microsoft.com/office/drawing/2014/main" id="{00000000-0008-0000-0000-0000A2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87" name="Szövegdoboz 2">
          <a:extLst>
            <a:ext uri="{FF2B5EF4-FFF2-40B4-BE49-F238E27FC236}">
              <a16:creationId xmlns:a16="http://schemas.microsoft.com/office/drawing/2014/main" id="{00000000-0008-0000-0000-0000A3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88" name="Szövegdoboz 2">
          <a:extLst>
            <a:ext uri="{FF2B5EF4-FFF2-40B4-BE49-F238E27FC236}">
              <a16:creationId xmlns:a16="http://schemas.microsoft.com/office/drawing/2014/main" id="{00000000-0008-0000-0000-0000A4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89" name="Szövegdoboz 2">
          <a:extLst>
            <a:ext uri="{FF2B5EF4-FFF2-40B4-BE49-F238E27FC236}">
              <a16:creationId xmlns:a16="http://schemas.microsoft.com/office/drawing/2014/main" id="{00000000-0008-0000-0000-0000A5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90" name="Szövegdoboz 2">
          <a:extLst>
            <a:ext uri="{FF2B5EF4-FFF2-40B4-BE49-F238E27FC236}">
              <a16:creationId xmlns:a16="http://schemas.microsoft.com/office/drawing/2014/main" id="{00000000-0008-0000-0000-0000A6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70</xdr:row>
      <xdr:rowOff>0</xdr:rowOff>
    </xdr:from>
    <xdr:ext cx="184731" cy="264560"/>
    <xdr:sp macro="" textlink="">
      <xdr:nvSpPr>
        <xdr:cNvPr id="1191" name="Szövegdoboz 2">
          <a:extLst>
            <a:ext uri="{FF2B5EF4-FFF2-40B4-BE49-F238E27FC236}">
              <a16:creationId xmlns:a16="http://schemas.microsoft.com/office/drawing/2014/main" id="{00000000-0008-0000-0000-0000A7040000}"/>
            </a:ext>
          </a:extLst>
        </xdr:cNvPr>
        <xdr:cNvSpPr txBox="1"/>
      </xdr:nvSpPr>
      <xdr:spPr>
        <a:xfrm>
          <a:off x="117919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70</xdr:row>
      <xdr:rowOff>0</xdr:rowOff>
    </xdr:from>
    <xdr:ext cx="184731" cy="264560"/>
    <xdr:sp macro="" textlink="">
      <xdr:nvSpPr>
        <xdr:cNvPr id="1192" name="Szövegdoboz 2">
          <a:extLst>
            <a:ext uri="{FF2B5EF4-FFF2-40B4-BE49-F238E27FC236}">
              <a16:creationId xmlns:a16="http://schemas.microsoft.com/office/drawing/2014/main" id="{00000000-0008-0000-0000-0000A8040000}"/>
            </a:ext>
          </a:extLst>
        </xdr:cNvPr>
        <xdr:cNvSpPr txBox="1"/>
      </xdr:nvSpPr>
      <xdr:spPr>
        <a:xfrm>
          <a:off x="117919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93" name="Szövegdoboz 2">
          <a:extLst>
            <a:ext uri="{FF2B5EF4-FFF2-40B4-BE49-F238E27FC236}">
              <a16:creationId xmlns:a16="http://schemas.microsoft.com/office/drawing/2014/main" id="{00000000-0008-0000-0000-0000A9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94" name="Szövegdoboz 2">
          <a:extLst>
            <a:ext uri="{FF2B5EF4-FFF2-40B4-BE49-F238E27FC236}">
              <a16:creationId xmlns:a16="http://schemas.microsoft.com/office/drawing/2014/main" id="{00000000-0008-0000-0000-0000AA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95" name="Szövegdoboz 2">
          <a:extLst>
            <a:ext uri="{FF2B5EF4-FFF2-40B4-BE49-F238E27FC236}">
              <a16:creationId xmlns:a16="http://schemas.microsoft.com/office/drawing/2014/main" id="{00000000-0008-0000-0000-0000AB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96" name="Szövegdoboz 2">
          <a:extLst>
            <a:ext uri="{FF2B5EF4-FFF2-40B4-BE49-F238E27FC236}">
              <a16:creationId xmlns:a16="http://schemas.microsoft.com/office/drawing/2014/main" id="{00000000-0008-0000-0000-0000AC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97" name="Szövegdoboz 2">
          <a:extLst>
            <a:ext uri="{FF2B5EF4-FFF2-40B4-BE49-F238E27FC236}">
              <a16:creationId xmlns:a16="http://schemas.microsoft.com/office/drawing/2014/main" id="{00000000-0008-0000-0000-0000AD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98" name="Szövegdoboz 2">
          <a:extLst>
            <a:ext uri="{FF2B5EF4-FFF2-40B4-BE49-F238E27FC236}">
              <a16:creationId xmlns:a16="http://schemas.microsoft.com/office/drawing/2014/main" id="{00000000-0008-0000-0000-0000AE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199" name="Szövegdoboz 2">
          <a:extLst>
            <a:ext uri="{FF2B5EF4-FFF2-40B4-BE49-F238E27FC236}">
              <a16:creationId xmlns:a16="http://schemas.microsoft.com/office/drawing/2014/main" id="{00000000-0008-0000-0000-0000AF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200" name="Szövegdoboz 2">
          <a:extLst>
            <a:ext uri="{FF2B5EF4-FFF2-40B4-BE49-F238E27FC236}">
              <a16:creationId xmlns:a16="http://schemas.microsoft.com/office/drawing/2014/main" id="{00000000-0008-0000-0000-0000B0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201" name="Szövegdoboz 2">
          <a:extLst>
            <a:ext uri="{FF2B5EF4-FFF2-40B4-BE49-F238E27FC236}">
              <a16:creationId xmlns:a16="http://schemas.microsoft.com/office/drawing/2014/main" id="{00000000-0008-0000-0000-0000B1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202" name="Szövegdoboz 2">
          <a:extLst>
            <a:ext uri="{FF2B5EF4-FFF2-40B4-BE49-F238E27FC236}">
              <a16:creationId xmlns:a16="http://schemas.microsoft.com/office/drawing/2014/main" id="{00000000-0008-0000-0000-0000B2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203" name="Szövegdoboz 2">
          <a:extLst>
            <a:ext uri="{FF2B5EF4-FFF2-40B4-BE49-F238E27FC236}">
              <a16:creationId xmlns:a16="http://schemas.microsoft.com/office/drawing/2014/main" id="{00000000-0008-0000-0000-0000B3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1204" name="Szövegdoboz 2">
          <a:extLst>
            <a:ext uri="{FF2B5EF4-FFF2-40B4-BE49-F238E27FC236}">
              <a16:creationId xmlns:a16="http://schemas.microsoft.com/office/drawing/2014/main" id="{00000000-0008-0000-0000-0000B4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1205" name="Szövegdoboz 2">
          <a:extLst>
            <a:ext uri="{FF2B5EF4-FFF2-40B4-BE49-F238E27FC236}">
              <a16:creationId xmlns:a16="http://schemas.microsoft.com/office/drawing/2014/main" id="{00000000-0008-0000-0000-0000B504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1206" name="Szövegdoboz 2">
          <a:extLst>
            <a:ext uri="{FF2B5EF4-FFF2-40B4-BE49-F238E27FC236}">
              <a16:creationId xmlns:a16="http://schemas.microsoft.com/office/drawing/2014/main" id="{00000000-0008-0000-0000-0000B604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07" name="Szövegdoboz 2">
          <a:extLst>
            <a:ext uri="{FF2B5EF4-FFF2-40B4-BE49-F238E27FC236}">
              <a16:creationId xmlns:a16="http://schemas.microsoft.com/office/drawing/2014/main" id="{00000000-0008-0000-0000-0000B7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08" name="Szövegdoboz 2">
          <a:extLst>
            <a:ext uri="{FF2B5EF4-FFF2-40B4-BE49-F238E27FC236}">
              <a16:creationId xmlns:a16="http://schemas.microsoft.com/office/drawing/2014/main" id="{00000000-0008-0000-0000-0000B8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09" name="Szövegdoboz 2">
          <a:extLst>
            <a:ext uri="{FF2B5EF4-FFF2-40B4-BE49-F238E27FC236}">
              <a16:creationId xmlns:a16="http://schemas.microsoft.com/office/drawing/2014/main" id="{00000000-0008-0000-0000-0000B9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10" name="Szövegdoboz 2">
          <a:extLst>
            <a:ext uri="{FF2B5EF4-FFF2-40B4-BE49-F238E27FC236}">
              <a16:creationId xmlns:a16="http://schemas.microsoft.com/office/drawing/2014/main" id="{00000000-0008-0000-0000-0000BA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11" name="Szövegdoboz 2">
          <a:extLst>
            <a:ext uri="{FF2B5EF4-FFF2-40B4-BE49-F238E27FC236}">
              <a16:creationId xmlns:a16="http://schemas.microsoft.com/office/drawing/2014/main" id="{00000000-0008-0000-0000-0000BB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12" name="Szövegdoboz 2">
          <a:extLst>
            <a:ext uri="{FF2B5EF4-FFF2-40B4-BE49-F238E27FC236}">
              <a16:creationId xmlns:a16="http://schemas.microsoft.com/office/drawing/2014/main" id="{00000000-0008-0000-0000-0000BC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13" name="Szövegdoboz 2">
          <a:extLst>
            <a:ext uri="{FF2B5EF4-FFF2-40B4-BE49-F238E27FC236}">
              <a16:creationId xmlns:a16="http://schemas.microsoft.com/office/drawing/2014/main" id="{00000000-0008-0000-0000-0000BD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14" name="Szövegdoboz 2">
          <a:extLst>
            <a:ext uri="{FF2B5EF4-FFF2-40B4-BE49-F238E27FC236}">
              <a16:creationId xmlns:a16="http://schemas.microsoft.com/office/drawing/2014/main" id="{00000000-0008-0000-0000-0000BE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15" name="Szövegdoboz 2">
          <a:extLst>
            <a:ext uri="{FF2B5EF4-FFF2-40B4-BE49-F238E27FC236}">
              <a16:creationId xmlns:a16="http://schemas.microsoft.com/office/drawing/2014/main" id="{00000000-0008-0000-0000-0000BF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16" name="Szövegdoboz 2">
          <a:extLst>
            <a:ext uri="{FF2B5EF4-FFF2-40B4-BE49-F238E27FC236}">
              <a16:creationId xmlns:a16="http://schemas.microsoft.com/office/drawing/2014/main" id="{00000000-0008-0000-0000-0000C0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17" name="Szövegdoboz 2">
          <a:extLst>
            <a:ext uri="{FF2B5EF4-FFF2-40B4-BE49-F238E27FC236}">
              <a16:creationId xmlns:a16="http://schemas.microsoft.com/office/drawing/2014/main" id="{00000000-0008-0000-0000-0000C1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18" name="Szövegdoboz 2">
          <a:extLst>
            <a:ext uri="{FF2B5EF4-FFF2-40B4-BE49-F238E27FC236}">
              <a16:creationId xmlns:a16="http://schemas.microsoft.com/office/drawing/2014/main" id="{00000000-0008-0000-0000-0000C2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1219" name="Szövegdoboz 2">
          <a:extLst>
            <a:ext uri="{FF2B5EF4-FFF2-40B4-BE49-F238E27FC236}">
              <a16:creationId xmlns:a16="http://schemas.microsoft.com/office/drawing/2014/main" id="{00000000-0008-0000-0000-0000C304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1220" name="Szövegdoboz 2">
          <a:extLst>
            <a:ext uri="{FF2B5EF4-FFF2-40B4-BE49-F238E27FC236}">
              <a16:creationId xmlns:a16="http://schemas.microsoft.com/office/drawing/2014/main" id="{00000000-0008-0000-0000-0000C404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21" name="Szövegdoboz 2">
          <a:extLst>
            <a:ext uri="{FF2B5EF4-FFF2-40B4-BE49-F238E27FC236}">
              <a16:creationId xmlns:a16="http://schemas.microsoft.com/office/drawing/2014/main" id="{00000000-0008-0000-0000-0000C5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22" name="Szövegdoboz 2">
          <a:extLst>
            <a:ext uri="{FF2B5EF4-FFF2-40B4-BE49-F238E27FC236}">
              <a16:creationId xmlns:a16="http://schemas.microsoft.com/office/drawing/2014/main" id="{00000000-0008-0000-0000-0000C6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23" name="Szövegdoboz 2">
          <a:extLst>
            <a:ext uri="{FF2B5EF4-FFF2-40B4-BE49-F238E27FC236}">
              <a16:creationId xmlns:a16="http://schemas.microsoft.com/office/drawing/2014/main" id="{00000000-0008-0000-0000-0000C7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24" name="Szövegdoboz 2">
          <a:extLst>
            <a:ext uri="{FF2B5EF4-FFF2-40B4-BE49-F238E27FC236}">
              <a16:creationId xmlns:a16="http://schemas.microsoft.com/office/drawing/2014/main" id="{00000000-0008-0000-0000-0000C8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25" name="Szövegdoboz 2">
          <a:extLst>
            <a:ext uri="{FF2B5EF4-FFF2-40B4-BE49-F238E27FC236}">
              <a16:creationId xmlns:a16="http://schemas.microsoft.com/office/drawing/2014/main" id="{00000000-0008-0000-0000-0000C9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26" name="Szövegdoboz 2">
          <a:extLst>
            <a:ext uri="{FF2B5EF4-FFF2-40B4-BE49-F238E27FC236}">
              <a16:creationId xmlns:a16="http://schemas.microsoft.com/office/drawing/2014/main" id="{00000000-0008-0000-0000-0000CA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27" name="Szövegdoboz 2">
          <a:extLst>
            <a:ext uri="{FF2B5EF4-FFF2-40B4-BE49-F238E27FC236}">
              <a16:creationId xmlns:a16="http://schemas.microsoft.com/office/drawing/2014/main" id="{00000000-0008-0000-0000-0000CB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28" name="Szövegdoboz 2">
          <a:extLst>
            <a:ext uri="{FF2B5EF4-FFF2-40B4-BE49-F238E27FC236}">
              <a16:creationId xmlns:a16="http://schemas.microsoft.com/office/drawing/2014/main" id="{00000000-0008-0000-0000-0000CC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29" name="Szövegdoboz 2">
          <a:extLst>
            <a:ext uri="{FF2B5EF4-FFF2-40B4-BE49-F238E27FC236}">
              <a16:creationId xmlns:a16="http://schemas.microsoft.com/office/drawing/2014/main" id="{00000000-0008-0000-0000-0000CD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30" name="Szövegdoboz 2">
          <a:extLst>
            <a:ext uri="{FF2B5EF4-FFF2-40B4-BE49-F238E27FC236}">
              <a16:creationId xmlns:a16="http://schemas.microsoft.com/office/drawing/2014/main" id="{00000000-0008-0000-0000-0000CE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31" name="Szövegdoboz 2">
          <a:extLst>
            <a:ext uri="{FF2B5EF4-FFF2-40B4-BE49-F238E27FC236}">
              <a16:creationId xmlns:a16="http://schemas.microsoft.com/office/drawing/2014/main" id="{00000000-0008-0000-0000-0000CF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32" name="Szövegdoboz 2">
          <a:extLst>
            <a:ext uri="{FF2B5EF4-FFF2-40B4-BE49-F238E27FC236}">
              <a16:creationId xmlns:a16="http://schemas.microsoft.com/office/drawing/2014/main" id="{00000000-0008-0000-0000-0000D0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1233" name="Szövegdoboz 2">
          <a:extLst>
            <a:ext uri="{FF2B5EF4-FFF2-40B4-BE49-F238E27FC236}">
              <a16:creationId xmlns:a16="http://schemas.microsoft.com/office/drawing/2014/main" id="{00000000-0008-0000-0000-0000D104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1234" name="Szövegdoboz 2">
          <a:extLst>
            <a:ext uri="{FF2B5EF4-FFF2-40B4-BE49-F238E27FC236}">
              <a16:creationId xmlns:a16="http://schemas.microsoft.com/office/drawing/2014/main" id="{00000000-0008-0000-0000-0000D204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35" name="Szövegdoboz 2">
          <a:extLst>
            <a:ext uri="{FF2B5EF4-FFF2-40B4-BE49-F238E27FC236}">
              <a16:creationId xmlns:a16="http://schemas.microsoft.com/office/drawing/2014/main" id="{00000000-0008-0000-0000-0000D3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36" name="Szövegdoboz 2">
          <a:extLst>
            <a:ext uri="{FF2B5EF4-FFF2-40B4-BE49-F238E27FC236}">
              <a16:creationId xmlns:a16="http://schemas.microsoft.com/office/drawing/2014/main" id="{00000000-0008-0000-0000-0000D4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37" name="Szövegdoboz 2">
          <a:extLst>
            <a:ext uri="{FF2B5EF4-FFF2-40B4-BE49-F238E27FC236}">
              <a16:creationId xmlns:a16="http://schemas.microsoft.com/office/drawing/2014/main" id="{00000000-0008-0000-0000-0000D5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38" name="Szövegdoboz 2">
          <a:extLst>
            <a:ext uri="{FF2B5EF4-FFF2-40B4-BE49-F238E27FC236}">
              <a16:creationId xmlns:a16="http://schemas.microsoft.com/office/drawing/2014/main" id="{00000000-0008-0000-0000-0000D6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39" name="Szövegdoboz 2">
          <a:extLst>
            <a:ext uri="{FF2B5EF4-FFF2-40B4-BE49-F238E27FC236}">
              <a16:creationId xmlns:a16="http://schemas.microsoft.com/office/drawing/2014/main" id="{00000000-0008-0000-0000-0000D7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40" name="Szövegdoboz 2">
          <a:extLst>
            <a:ext uri="{FF2B5EF4-FFF2-40B4-BE49-F238E27FC236}">
              <a16:creationId xmlns:a16="http://schemas.microsoft.com/office/drawing/2014/main" id="{00000000-0008-0000-0000-0000D8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41" name="Szövegdoboz 2">
          <a:extLst>
            <a:ext uri="{FF2B5EF4-FFF2-40B4-BE49-F238E27FC236}">
              <a16:creationId xmlns:a16="http://schemas.microsoft.com/office/drawing/2014/main" id="{00000000-0008-0000-0000-0000D9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42" name="Szövegdoboz 2">
          <a:extLst>
            <a:ext uri="{FF2B5EF4-FFF2-40B4-BE49-F238E27FC236}">
              <a16:creationId xmlns:a16="http://schemas.microsoft.com/office/drawing/2014/main" id="{00000000-0008-0000-0000-0000DA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43" name="Szövegdoboz 2">
          <a:extLst>
            <a:ext uri="{FF2B5EF4-FFF2-40B4-BE49-F238E27FC236}">
              <a16:creationId xmlns:a16="http://schemas.microsoft.com/office/drawing/2014/main" id="{00000000-0008-0000-0000-0000DB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44" name="Szövegdoboz 2">
          <a:extLst>
            <a:ext uri="{FF2B5EF4-FFF2-40B4-BE49-F238E27FC236}">
              <a16:creationId xmlns:a16="http://schemas.microsoft.com/office/drawing/2014/main" id="{00000000-0008-0000-0000-0000DC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45" name="Szövegdoboz 2">
          <a:extLst>
            <a:ext uri="{FF2B5EF4-FFF2-40B4-BE49-F238E27FC236}">
              <a16:creationId xmlns:a16="http://schemas.microsoft.com/office/drawing/2014/main" id="{00000000-0008-0000-0000-0000DD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46" name="Szövegdoboz 2">
          <a:extLst>
            <a:ext uri="{FF2B5EF4-FFF2-40B4-BE49-F238E27FC236}">
              <a16:creationId xmlns:a16="http://schemas.microsoft.com/office/drawing/2014/main" id="{00000000-0008-0000-0000-0000DE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1247" name="Szövegdoboz 2">
          <a:extLst>
            <a:ext uri="{FF2B5EF4-FFF2-40B4-BE49-F238E27FC236}">
              <a16:creationId xmlns:a16="http://schemas.microsoft.com/office/drawing/2014/main" id="{00000000-0008-0000-0000-0000DF040000}"/>
            </a:ext>
          </a:extLst>
        </xdr:cNvPr>
        <xdr:cNvSpPr txBox="1"/>
      </xdr:nvSpPr>
      <xdr:spPr>
        <a:xfrm>
          <a:off x="117919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1248" name="Szövegdoboz 2">
          <a:extLst>
            <a:ext uri="{FF2B5EF4-FFF2-40B4-BE49-F238E27FC236}">
              <a16:creationId xmlns:a16="http://schemas.microsoft.com/office/drawing/2014/main" id="{00000000-0008-0000-0000-0000E0040000}"/>
            </a:ext>
          </a:extLst>
        </xdr:cNvPr>
        <xdr:cNvSpPr txBox="1"/>
      </xdr:nvSpPr>
      <xdr:spPr>
        <a:xfrm>
          <a:off x="117919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49" name="Szövegdoboz 2">
          <a:extLst>
            <a:ext uri="{FF2B5EF4-FFF2-40B4-BE49-F238E27FC236}">
              <a16:creationId xmlns:a16="http://schemas.microsoft.com/office/drawing/2014/main" id="{00000000-0008-0000-0000-0000E1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50" name="Szövegdoboz 2">
          <a:extLst>
            <a:ext uri="{FF2B5EF4-FFF2-40B4-BE49-F238E27FC236}">
              <a16:creationId xmlns:a16="http://schemas.microsoft.com/office/drawing/2014/main" id="{00000000-0008-0000-0000-0000E2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51" name="Szövegdoboz 2">
          <a:extLst>
            <a:ext uri="{FF2B5EF4-FFF2-40B4-BE49-F238E27FC236}">
              <a16:creationId xmlns:a16="http://schemas.microsoft.com/office/drawing/2014/main" id="{00000000-0008-0000-0000-0000E3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52" name="Szövegdoboz 2">
          <a:extLst>
            <a:ext uri="{FF2B5EF4-FFF2-40B4-BE49-F238E27FC236}">
              <a16:creationId xmlns:a16="http://schemas.microsoft.com/office/drawing/2014/main" id="{00000000-0008-0000-0000-0000E4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53" name="Szövegdoboz 2">
          <a:extLst>
            <a:ext uri="{FF2B5EF4-FFF2-40B4-BE49-F238E27FC236}">
              <a16:creationId xmlns:a16="http://schemas.microsoft.com/office/drawing/2014/main" id="{00000000-0008-0000-0000-0000E5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54" name="Szövegdoboz 2">
          <a:extLst>
            <a:ext uri="{FF2B5EF4-FFF2-40B4-BE49-F238E27FC236}">
              <a16:creationId xmlns:a16="http://schemas.microsoft.com/office/drawing/2014/main" id="{00000000-0008-0000-0000-0000E6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55" name="Szövegdoboz 2">
          <a:extLst>
            <a:ext uri="{FF2B5EF4-FFF2-40B4-BE49-F238E27FC236}">
              <a16:creationId xmlns:a16="http://schemas.microsoft.com/office/drawing/2014/main" id="{00000000-0008-0000-0000-0000E7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56" name="Szövegdoboz 2">
          <a:extLst>
            <a:ext uri="{FF2B5EF4-FFF2-40B4-BE49-F238E27FC236}">
              <a16:creationId xmlns:a16="http://schemas.microsoft.com/office/drawing/2014/main" id="{00000000-0008-0000-0000-0000E8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57" name="Szövegdoboz 2">
          <a:extLst>
            <a:ext uri="{FF2B5EF4-FFF2-40B4-BE49-F238E27FC236}">
              <a16:creationId xmlns:a16="http://schemas.microsoft.com/office/drawing/2014/main" id="{00000000-0008-0000-0000-0000E9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58" name="Szövegdoboz 2">
          <a:extLst>
            <a:ext uri="{FF2B5EF4-FFF2-40B4-BE49-F238E27FC236}">
              <a16:creationId xmlns:a16="http://schemas.microsoft.com/office/drawing/2014/main" id="{00000000-0008-0000-0000-0000EA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59" name="Szövegdoboz 2">
          <a:extLst>
            <a:ext uri="{FF2B5EF4-FFF2-40B4-BE49-F238E27FC236}">
              <a16:creationId xmlns:a16="http://schemas.microsoft.com/office/drawing/2014/main" id="{00000000-0008-0000-0000-0000EB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60" name="Szövegdoboz 2">
          <a:extLst>
            <a:ext uri="{FF2B5EF4-FFF2-40B4-BE49-F238E27FC236}">
              <a16:creationId xmlns:a16="http://schemas.microsoft.com/office/drawing/2014/main" id="{00000000-0008-0000-0000-0000EC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1261" name="Szövegdoboz 2">
          <a:extLst>
            <a:ext uri="{FF2B5EF4-FFF2-40B4-BE49-F238E27FC236}">
              <a16:creationId xmlns:a16="http://schemas.microsoft.com/office/drawing/2014/main" id="{00000000-0008-0000-0000-0000ED040000}"/>
            </a:ext>
          </a:extLst>
        </xdr:cNvPr>
        <xdr:cNvSpPr txBox="1"/>
      </xdr:nvSpPr>
      <xdr:spPr>
        <a:xfrm>
          <a:off x="117919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1262" name="Szövegdoboz 2">
          <a:extLst>
            <a:ext uri="{FF2B5EF4-FFF2-40B4-BE49-F238E27FC236}">
              <a16:creationId xmlns:a16="http://schemas.microsoft.com/office/drawing/2014/main" id="{00000000-0008-0000-0000-0000EE040000}"/>
            </a:ext>
          </a:extLst>
        </xdr:cNvPr>
        <xdr:cNvSpPr txBox="1"/>
      </xdr:nvSpPr>
      <xdr:spPr>
        <a:xfrm>
          <a:off x="117919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63" name="Szövegdoboz 2">
          <a:extLst>
            <a:ext uri="{FF2B5EF4-FFF2-40B4-BE49-F238E27FC236}">
              <a16:creationId xmlns:a16="http://schemas.microsoft.com/office/drawing/2014/main" id="{00000000-0008-0000-0000-0000EF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64" name="Szövegdoboz 2">
          <a:extLst>
            <a:ext uri="{FF2B5EF4-FFF2-40B4-BE49-F238E27FC236}">
              <a16:creationId xmlns:a16="http://schemas.microsoft.com/office/drawing/2014/main" id="{00000000-0008-0000-0000-0000F0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65" name="Szövegdoboz 2">
          <a:extLst>
            <a:ext uri="{FF2B5EF4-FFF2-40B4-BE49-F238E27FC236}">
              <a16:creationId xmlns:a16="http://schemas.microsoft.com/office/drawing/2014/main" id="{00000000-0008-0000-0000-0000F1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66" name="Szövegdoboz 2">
          <a:extLst>
            <a:ext uri="{FF2B5EF4-FFF2-40B4-BE49-F238E27FC236}">
              <a16:creationId xmlns:a16="http://schemas.microsoft.com/office/drawing/2014/main" id="{00000000-0008-0000-0000-0000F2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67" name="Szövegdoboz 2">
          <a:extLst>
            <a:ext uri="{FF2B5EF4-FFF2-40B4-BE49-F238E27FC236}">
              <a16:creationId xmlns:a16="http://schemas.microsoft.com/office/drawing/2014/main" id="{00000000-0008-0000-0000-0000F3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68" name="Szövegdoboz 2">
          <a:extLst>
            <a:ext uri="{FF2B5EF4-FFF2-40B4-BE49-F238E27FC236}">
              <a16:creationId xmlns:a16="http://schemas.microsoft.com/office/drawing/2014/main" id="{00000000-0008-0000-0000-0000F4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69" name="Szövegdoboz 2">
          <a:extLst>
            <a:ext uri="{FF2B5EF4-FFF2-40B4-BE49-F238E27FC236}">
              <a16:creationId xmlns:a16="http://schemas.microsoft.com/office/drawing/2014/main" id="{00000000-0008-0000-0000-0000F5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70" name="Szövegdoboz 2">
          <a:extLst>
            <a:ext uri="{FF2B5EF4-FFF2-40B4-BE49-F238E27FC236}">
              <a16:creationId xmlns:a16="http://schemas.microsoft.com/office/drawing/2014/main" id="{00000000-0008-0000-0000-0000F6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71" name="Szövegdoboz 2">
          <a:extLst>
            <a:ext uri="{FF2B5EF4-FFF2-40B4-BE49-F238E27FC236}">
              <a16:creationId xmlns:a16="http://schemas.microsoft.com/office/drawing/2014/main" id="{00000000-0008-0000-0000-0000F7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72" name="Szövegdoboz 2">
          <a:extLst>
            <a:ext uri="{FF2B5EF4-FFF2-40B4-BE49-F238E27FC236}">
              <a16:creationId xmlns:a16="http://schemas.microsoft.com/office/drawing/2014/main" id="{00000000-0008-0000-0000-0000F8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73" name="Szövegdoboz 2">
          <a:extLst>
            <a:ext uri="{FF2B5EF4-FFF2-40B4-BE49-F238E27FC236}">
              <a16:creationId xmlns:a16="http://schemas.microsoft.com/office/drawing/2014/main" id="{00000000-0008-0000-0000-0000F9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1274" name="Szövegdoboz 2">
          <a:extLst>
            <a:ext uri="{FF2B5EF4-FFF2-40B4-BE49-F238E27FC236}">
              <a16:creationId xmlns:a16="http://schemas.microsoft.com/office/drawing/2014/main" id="{00000000-0008-0000-0000-0000FA04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1275" name="Szövegdoboz 2">
          <a:extLst>
            <a:ext uri="{FF2B5EF4-FFF2-40B4-BE49-F238E27FC236}">
              <a16:creationId xmlns:a16="http://schemas.microsoft.com/office/drawing/2014/main" id="{00000000-0008-0000-0000-0000FB04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1276" name="Szövegdoboz 2">
          <a:extLst>
            <a:ext uri="{FF2B5EF4-FFF2-40B4-BE49-F238E27FC236}">
              <a16:creationId xmlns:a16="http://schemas.microsoft.com/office/drawing/2014/main" id="{00000000-0008-0000-0000-0000FC04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77" name="Szövegdoboz 2">
          <a:extLst>
            <a:ext uri="{FF2B5EF4-FFF2-40B4-BE49-F238E27FC236}">
              <a16:creationId xmlns:a16="http://schemas.microsoft.com/office/drawing/2014/main" id="{00000000-0008-0000-0000-0000FD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78" name="Szövegdoboz 2">
          <a:extLst>
            <a:ext uri="{FF2B5EF4-FFF2-40B4-BE49-F238E27FC236}">
              <a16:creationId xmlns:a16="http://schemas.microsoft.com/office/drawing/2014/main" id="{00000000-0008-0000-0000-0000FE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79" name="Szövegdoboz 2">
          <a:extLst>
            <a:ext uri="{FF2B5EF4-FFF2-40B4-BE49-F238E27FC236}">
              <a16:creationId xmlns:a16="http://schemas.microsoft.com/office/drawing/2014/main" id="{00000000-0008-0000-0000-0000FF04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80" name="Szövegdoboz 2">
          <a:extLst>
            <a:ext uri="{FF2B5EF4-FFF2-40B4-BE49-F238E27FC236}">
              <a16:creationId xmlns:a16="http://schemas.microsoft.com/office/drawing/2014/main" id="{00000000-0008-0000-0000-000000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81" name="Szövegdoboz 2">
          <a:extLst>
            <a:ext uri="{FF2B5EF4-FFF2-40B4-BE49-F238E27FC236}">
              <a16:creationId xmlns:a16="http://schemas.microsoft.com/office/drawing/2014/main" id="{00000000-0008-0000-0000-000001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82" name="Szövegdoboz 2">
          <a:extLst>
            <a:ext uri="{FF2B5EF4-FFF2-40B4-BE49-F238E27FC236}">
              <a16:creationId xmlns:a16="http://schemas.microsoft.com/office/drawing/2014/main" id="{00000000-0008-0000-0000-000002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83" name="Szövegdoboz 2">
          <a:extLst>
            <a:ext uri="{FF2B5EF4-FFF2-40B4-BE49-F238E27FC236}">
              <a16:creationId xmlns:a16="http://schemas.microsoft.com/office/drawing/2014/main" id="{00000000-0008-0000-0000-000003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84" name="Szövegdoboz 2">
          <a:extLst>
            <a:ext uri="{FF2B5EF4-FFF2-40B4-BE49-F238E27FC236}">
              <a16:creationId xmlns:a16="http://schemas.microsoft.com/office/drawing/2014/main" id="{00000000-0008-0000-0000-000004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85" name="Szövegdoboz 2">
          <a:extLst>
            <a:ext uri="{FF2B5EF4-FFF2-40B4-BE49-F238E27FC236}">
              <a16:creationId xmlns:a16="http://schemas.microsoft.com/office/drawing/2014/main" id="{00000000-0008-0000-0000-000005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86" name="Szövegdoboz 2">
          <a:extLst>
            <a:ext uri="{FF2B5EF4-FFF2-40B4-BE49-F238E27FC236}">
              <a16:creationId xmlns:a16="http://schemas.microsoft.com/office/drawing/2014/main" id="{00000000-0008-0000-0000-000006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87" name="Szövegdoboz 2">
          <a:extLst>
            <a:ext uri="{FF2B5EF4-FFF2-40B4-BE49-F238E27FC236}">
              <a16:creationId xmlns:a16="http://schemas.microsoft.com/office/drawing/2014/main" id="{00000000-0008-0000-0000-000007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88" name="Szövegdoboz 2">
          <a:extLst>
            <a:ext uri="{FF2B5EF4-FFF2-40B4-BE49-F238E27FC236}">
              <a16:creationId xmlns:a16="http://schemas.microsoft.com/office/drawing/2014/main" id="{00000000-0008-0000-0000-000008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1289" name="Szövegdoboz 2">
          <a:extLst>
            <a:ext uri="{FF2B5EF4-FFF2-40B4-BE49-F238E27FC236}">
              <a16:creationId xmlns:a16="http://schemas.microsoft.com/office/drawing/2014/main" id="{00000000-0008-0000-0000-00000905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1290" name="Szövegdoboz 2">
          <a:extLst>
            <a:ext uri="{FF2B5EF4-FFF2-40B4-BE49-F238E27FC236}">
              <a16:creationId xmlns:a16="http://schemas.microsoft.com/office/drawing/2014/main" id="{00000000-0008-0000-0000-00000A05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91" name="Szövegdoboz 2">
          <a:extLst>
            <a:ext uri="{FF2B5EF4-FFF2-40B4-BE49-F238E27FC236}">
              <a16:creationId xmlns:a16="http://schemas.microsoft.com/office/drawing/2014/main" id="{00000000-0008-0000-0000-00000B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92" name="Szövegdoboz 2">
          <a:extLst>
            <a:ext uri="{FF2B5EF4-FFF2-40B4-BE49-F238E27FC236}">
              <a16:creationId xmlns:a16="http://schemas.microsoft.com/office/drawing/2014/main" id="{00000000-0008-0000-0000-00000C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93" name="Szövegdoboz 2">
          <a:extLst>
            <a:ext uri="{FF2B5EF4-FFF2-40B4-BE49-F238E27FC236}">
              <a16:creationId xmlns:a16="http://schemas.microsoft.com/office/drawing/2014/main" id="{00000000-0008-0000-0000-00000D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94" name="Szövegdoboz 2">
          <a:extLst>
            <a:ext uri="{FF2B5EF4-FFF2-40B4-BE49-F238E27FC236}">
              <a16:creationId xmlns:a16="http://schemas.microsoft.com/office/drawing/2014/main" id="{00000000-0008-0000-0000-00000E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95" name="Szövegdoboz 2">
          <a:extLst>
            <a:ext uri="{FF2B5EF4-FFF2-40B4-BE49-F238E27FC236}">
              <a16:creationId xmlns:a16="http://schemas.microsoft.com/office/drawing/2014/main" id="{00000000-0008-0000-0000-00000F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96" name="Szövegdoboz 2">
          <a:extLst>
            <a:ext uri="{FF2B5EF4-FFF2-40B4-BE49-F238E27FC236}">
              <a16:creationId xmlns:a16="http://schemas.microsoft.com/office/drawing/2014/main" id="{00000000-0008-0000-0000-000010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97" name="Szövegdoboz 2">
          <a:extLst>
            <a:ext uri="{FF2B5EF4-FFF2-40B4-BE49-F238E27FC236}">
              <a16:creationId xmlns:a16="http://schemas.microsoft.com/office/drawing/2014/main" id="{00000000-0008-0000-0000-000011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98" name="Szövegdoboz 2">
          <a:extLst>
            <a:ext uri="{FF2B5EF4-FFF2-40B4-BE49-F238E27FC236}">
              <a16:creationId xmlns:a16="http://schemas.microsoft.com/office/drawing/2014/main" id="{00000000-0008-0000-0000-000012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299" name="Szövegdoboz 2">
          <a:extLst>
            <a:ext uri="{FF2B5EF4-FFF2-40B4-BE49-F238E27FC236}">
              <a16:creationId xmlns:a16="http://schemas.microsoft.com/office/drawing/2014/main" id="{00000000-0008-0000-0000-000013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00" name="Szövegdoboz 2">
          <a:extLst>
            <a:ext uri="{FF2B5EF4-FFF2-40B4-BE49-F238E27FC236}">
              <a16:creationId xmlns:a16="http://schemas.microsoft.com/office/drawing/2014/main" id="{00000000-0008-0000-0000-000014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01" name="Szövegdoboz 2">
          <a:extLst>
            <a:ext uri="{FF2B5EF4-FFF2-40B4-BE49-F238E27FC236}">
              <a16:creationId xmlns:a16="http://schemas.microsoft.com/office/drawing/2014/main" id="{00000000-0008-0000-0000-000015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02" name="Szövegdoboz 2">
          <a:extLst>
            <a:ext uri="{FF2B5EF4-FFF2-40B4-BE49-F238E27FC236}">
              <a16:creationId xmlns:a16="http://schemas.microsoft.com/office/drawing/2014/main" id="{00000000-0008-0000-0000-000016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1303" name="Szövegdoboz 2">
          <a:extLst>
            <a:ext uri="{FF2B5EF4-FFF2-40B4-BE49-F238E27FC236}">
              <a16:creationId xmlns:a16="http://schemas.microsoft.com/office/drawing/2014/main" id="{00000000-0008-0000-0000-00001705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1304" name="Szövegdoboz 2">
          <a:extLst>
            <a:ext uri="{FF2B5EF4-FFF2-40B4-BE49-F238E27FC236}">
              <a16:creationId xmlns:a16="http://schemas.microsoft.com/office/drawing/2014/main" id="{00000000-0008-0000-0000-00001805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05" name="Szövegdoboz 2">
          <a:extLst>
            <a:ext uri="{FF2B5EF4-FFF2-40B4-BE49-F238E27FC236}">
              <a16:creationId xmlns:a16="http://schemas.microsoft.com/office/drawing/2014/main" id="{00000000-0008-0000-0000-000019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06" name="Szövegdoboz 2">
          <a:extLst>
            <a:ext uri="{FF2B5EF4-FFF2-40B4-BE49-F238E27FC236}">
              <a16:creationId xmlns:a16="http://schemas.microsoft.com/office/drawing/2014/main" id="{00000000-0008-0000-0000-00001A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07" name="Szövegdoboz 2">
          <a:extLst>
            <a:ext uri="{FF2B5EF4-FFF2-40B4-BE49-F238E27FC236}">
              <a16:creationId xmlns:a16="http://schemas.microsoft.com/office/drawing/2014/main" id="{00000000-0008-0000-0000-00001B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08" name="Szövegdoboz 2">
          <a:extLst>
            <a:ext uri="{FF2B5EF4-FFF2-40B4-BE49-F238E27FC236}">
              <a16:creationId xmlns:a16="http://schemas.microsoft.com/office/drawing/2014/main" id="{00000000-0008-0000-0000-00001C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09" name="Szövegdoboz 2">
          <a:extLst>
            <a:ext uri="{FF2B5EF4-FFF2-40B4-BE49-F238E27FC236}">
              <a16:creationId xmlns:a16="http://schemas.microsoft.com/office/drawing/2014/main" id="{00000000-0008-0000-0000-00001D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10" name="Szövegdoboz 2">
          <a:extLst>
            <a:ext uri="{FF2B5EF4-FFF2-40B4-BE49-F238E27FC236}">
              <a16:creationId xmlns:a16="http://schemas.microsoft.com/office/drawing/2014/main" id="{00000000-0008-0000-0000-00001E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11" name="Szövegdoboz 2">
          <a:extLst>
            <a:ext uri="{FF2B5EF4-FFF2-40B4-BE49-F238E27FC236}">
              <a16:creationId xmlns:a16="http://schemas.microsoft.com/office/drawing/2014/main" id="{00000000-0008-0000-0000-00001F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12" name="Szövegdoboz 2">
          <a:extLst>
            <a:ext uri="{FF2B5EF4-FFF2-40B4-BE49-F238E27FC236}">
              <a16:creationId xmlns:a16="http://schemas.microsoft.com/office/drawing/2014/main" id="{00000000-0008-0000-0000-000020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13" name="Szövegdoboz 2">
          <a:extLst>
            <a:ext uri="{FF2B5EF4-FFF2-40B4-BE49-F238E27FC236}">
              <a16:creationId xmlns:a16="http://schemas.microsoft.com/office/drawing/2014/main" id="{00000000-0008-0000-0000-000021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14" name="Szövegdoboz 2">
          <a:extLst>
            <a:ext uri="{FF2B5EF4-FFF2-40B4-BE49-F238E27FC236}">
              <a16:creationId xmlns:a16="http://schemas.microsoft.com/office/drawing/2014/main" id="{00000000-0008-0000-0000-000022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15" name="Szövegdoboz 2">
          <a:extLst>
            <a:ext uri="{FF2B5EF4-FFF2-40B4-BE49-F238E27FC236}">
              <a16:creationId xmlns:a16="http://schemas.microsoft.com/office/drawing/2014/main" id="{00000000-0008-0000-0000-000023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16" name="Szövegdoboz 2">
          <a:extLst>
            <a:ext uri="{FF2B5EF4-FFF2-40B4-BE49-F238E27FC236}">
              <a16:creationId xmlns:a16="http://schemas.microsoft.com/office/drawing/2014/main" id="{00000000-0008-0000-0000-000024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1317" name="Szövegdoboz 2">
          <a:extLst>
            <a:ext uri="{FF2B5EF4-FFF2-40B4-BE49-F238E27FC236}">
              <a16:creationId xmlns:a16="http://schemas.microsoft.com/office/drawing/2014/main" id="{00000000-0008-0000-0000-000025050000}"/>
            </a:ext>
          </a:extLst>
        </xdr:cNvPr>
        <xdr:cNvSpPr txBox="1"/>
      </xdr:nvSpPr>
      <xdr:spPr>
        <a:xfrm>
          <a:off x="117919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1318" name="Szövegdoboz 2">
          <a:extLst>
            <a:ext uri="{FF2B5EF4-FFF2-40B4-BE49-F238E27FC236}">
              <a16:creationId xmlns:a16="http://schemas.microsoft.com/office/drawing/2014/main" id="{00000000-0008-0000-0000-000026050000}"/>
            </a:ext>
          </a:extLst>
        </xdr:cNvPr>
        <xdr:cNvSpPr txBox="1"/>
      </xdr:nvSpPr>
      <xdr:spPr>
        <a:xfrm>
          <a:off x="117919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19" name="Szövegdoboz 2">
          <a:extLst>
            <a:ext uri="{FF2B5EF4-FFF2-40B4-BE49-F238E27FC236}">
              <a16:creationId xmlns:a16="http://schemas.microsoft.com/office/drawing/2014/main" id="{00000000-0008-0000-0000-000027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20" name="Szövegdoboz 2">
          <a:extLst>
            <a:ext uri="{FF2B5EF4-FFF2-40B4-BE49-F238E27FC236}">
              <a16:creationId xmlns:a16="http://schemas.microsoft.com/office/drawing/2014/main" id="{00000000-0008-0000-0000-000028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21" name="Szövegdoboz 2">
          <a:extLst>
            <a:ext uri="{FF2B5EF4-FFF2-40B4-BE49-F238E27FC236}">
              <a16:creationId xmlns:a16="http://schemas.microsoft.com/office/drawing/2014/main" id="{00000000-0008-0000-0000-000029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22" name="Szövegdoboz 2">
          <a:extLst>
            <a:ext uri="{FF2B5EF4-FFF2-40B4-BE49-F238E27FC236}">
              <a16:creationId xmlns:a16="http://schemas.microsoft.com/office/drawing/2014/main" id="{00000000-0008-0000-0000-00002A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23" name="Szövegdoboz 2">
          <a:extLst>
            <a:ext uri="{FF2B5EF4-FFF2-40B4-BE49-F238E27FC236}">
              <a16:creationId xmlns:a16="http://schemas.microsoft.com/office/drawing/2014/main" id="{00000000-0008-0000-0000-00002B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24" name="Szövegdoboz 2">
          <a:extLst>
            <a:ext uri="{FF2B5EF4-FFF2-40B4-BE49-F238E27FC236}">
              <a16:creationId xmlns:a16="http://schemas.microsoft.com/office/drawing/2014/main" id="{00000000-0008-0000-0000-00002C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25" name="Szövegdoboz 2">
          <a:extLst>
            <a:ext uri="{FF2B5EF4-FFF2-40B4-BE49-F238E27FC236}">
              <a16:creationId xmlns:a16="http://schemas.microsoft.com/office/drawing/2014/main" id="{00000000-0008-0000-0000-00002D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26" name="Szövegdoboz 2">
          <a:extLst>
            <a:ext uri="{FF2B5EF4-FFF2-40B4-BE49-F238E27FC236}">
              <a16:creationId xmlns:a16="http://schemas.microsoft.com/office/drawing/2014/main" id="{00000000-0008-0000-0000-00002E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27" name="Szövegdoboz 2">
          <a:extLst>
            <a:ext uri="{FF2B5EF4-FFF2-40B4-BE49-F238E27FC236}">
              <a16:creationId xmlns:a16="http://schemas.microsoft.com/office/drawing/2014/main" id="{00000000-0008-0000-0000-00002F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28" name="Szövegdoboz 2">
          <a:extLst>
            <a:ext uri="{FF2B5EF4-FFF2-40B4-BE49-F238E27FC236}">
              <a16:creationId xmlns:a16="http://schemas.microsoft.com/office/drawing/2014/main" id="{00000000-0008-0000-0000-000030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29" name="Szövegdoboz 2">
          <a:extLst>
            <a:ext uri="{FF2B5EF4-FFF2-40B4-BE49-F238E27FC236}">
              <a16:creationId xmlns:a16="http://schemas.microsoft.com/office/drawing/2014/main" id="{00000000-0008-0000-0000-000031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30" name="Szövegdoboz 2">
          <a:extLst>
            <a:ext uri="{FF2B5EF4-FFF2-40B4-BE49-F238E27FC236}">
              <a16:creationId xmlns:a16="http://schemas.microsoft.com/office/drawing/2014/main" id="{00000000-0008-0000-0000-000032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1331" name="Szövegdoboz 2">
          <a:extLst>
            <a:ext uri="{FF2B5EF4-FFF2-40B4-BE49-F238E27FC236}">
              <a16:creationId xmlns:a16="http://schemas.microsoft.com/office/drawing/2014/main" id="{00000000-0008-0000-0000-000033050000}"/>
            </a:ext>
          </a:extLst>
        </xdr:cNvPr>
        <xdr:cNvSpPr txBox="1"/>
      </xdr:nvSpPr>
      <xdr:spPr>
        <a:xfrm>
          <a:off x="117919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1332" name="Szövegdoboz 2">
          <a:extLst>
            <a:ext uri="{FF2B5EF4-FFF2-40B4-BE49-F238E27FC236}">
              <a16:creationId xmlns:a16="http://schemas.microsoft.com/office/drawing/2014/main" id="{00000000-0008-0000-0000-000034050000}"/>
            </a:ext>
          </a:extLst>
        </xdr:cNvPr>
        <xdr:cNvSpPr txBox="1"/>
      </xdr:nvSpPr>
      <xdr:spPr>
        <a:xfrm>
          <a:off x="117919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33" name="Szövegdoboz 2">
          <a:extLst>
            <a:ext uri="{FF2B5EF4-FFF2-40B4-BE49-F238E27FC236}">
              <a16:creationId xmlns:a16="http://schemas.microsoft.com/office/drawing/2014/main" id="{00000000-0008-0000-0000-000035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34" name="Szövegdoboz 2">
          <a:extLst>
            <a:ext uri="{FF2B5EF4-FFF2-40B4-BE49-F238E27FC236}">
              <a16:creationId xmlns:a16="http://schemas.microsoft.com/office/drawing/2014/main" id="{00000000-0008-0000-0000-000036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35" name="Szövegdoboz 2">
          <a:extLst>
            <a:ext uri="{FF2B5EF4-FFF2-40B4-BE49-F238E27FC236}">
              <a16:creationId xmlns:a16="http://schemas.microsoft.com/office/drawing/2014/main" id="{00000000-0008-0000-0000-000037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36" name="Szövegdoboz 2">
          <a:extLst>
            <a:ext uri="{FF2B5EF4-FFF2-40B4-BE49-F238E27FC236}">
              <a16:creationId xmlns:a16="http://schemas.microsoft.com/office/drawing/2014/main" id="{00000000-0008-0000-0000-000038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37" name="Szövegdoboz 2">
          <a:extLst>
            <a:ext uri="{FF2B5EF4-FFF2-40B4-BE49-F238E27FC236}">
              <a16:creationId xmlns:a16="http://schemas.microsoft.com/office/drawing/2014/main" id="{00000000-0008-0000-0000-000039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38" name="Szövegdoboz 2">
          <a:extLst>
            <a:ext uri="{FF2B5EF4-FFF2-40B4-BE49-F238E27FC236}">
              <a16:creationId xmlns:a16="http://schemas.microsoft.com/office/drawing/2014/main" id="{00000000-0008-0000-0000-00003A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39" name="Szövegdoboz 2">
          <a:extLst>
            <a:ext uri="{FF2B5EF4-FFF2-40B4-BE49-F238E27FC236}">
              <a16:creationId xmlns:a16="http://schemas.microsoft.com/office/drawing/2014/main" id="{00000000-0008-0000-0000-00003B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40" name="Szövegdoboz 2">
          <a:extLst>
            <a:ext uri="{FF2B5EF4-FFF2-40B4-BE49-F238E27FC236}">
              <a16:creationId xmlns:a16="http://schemas.microsoft.com/office/drawing/2014/main" id="{00000000-0008-0000-0000-00003C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41" name="Szövegdoboz 2">
          <a:extLst>
            <a:ext uri="{FF2B5EF4-FFF2-40B4-BE49-F238E27FC236}">
              <a16:creationId xmlns:a16="http://schemas.microsoft.com/office/drawing/2014/main" id="{00000000-0008-0000-0000-00003D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42" name="Szövegdoboz 2">
          <a:extLst>
            <a:ext uri="{FF2B5EF4-FFF2-40B4-BE49-F238E27FC236}">
              <a16:creationId xmlns:a16="http://schemas.microsoft.com/office/drawing/2014/main" id="{00000000-0008-0000-0000-00003E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43" name="Szövegdoboz 2">
          <a:extLst>
            <a:ext uri="{FF2B5EF4-FFF2-40B4-BE49-F238E27FC236}">
              <a16:creationId xmlns:a16="http://schemas.microsoft.com/office/drawing/2014/main" id="{00000000-0008-0000-0000-00003F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1344" name="Szövegdoboz 2">
          <a:extLst>
            <a:ext uri="{FF2B5EF4-FFF2-40B4-BE49-F238E27FC236}">
              <a16:creationId xmlns:a16="http://schemas.microsoft.com/office/drawing/2014/main" id="{00000000-0008-0000-0000-000040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1345" name="Szövegdoboz 2">
          <a:extLst>
            <a:ext uri="{FF2B5EF4-FFF2-40B4-BE49-F238E27FC236}">
              <a16:creationId xmlns:a16="http://schemas.microsoft.com/office/drawing/2014/main" id="{00000000-0008-0000-0000-00004105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1346" name="Szövegdoboz 2">
          <a:extLst>
            <a:ext uri="{FF2B5EF4-FFF2-40B4-BE49-F238E27FC236}">
              <a16:creationId xmlns:a16="http://schemas.microsoft.com/office/drawing/2014/main" id="{00000000-0008-0000-0000-00004205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47" name="Szövegdoboz 2">
          <a:extLst>
            <a:ext uri="{FF2B5EF4-FFF2-40B4-BE49-F238E27FC236}">
              <a16:creationId xmlns:a16="http://schemas.microsoft.com/office/drawing/2014/main" id="{00000000-0008-0000-0000-000043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48" name="Szövegdoboz 2">
          <a:extLst>
            <a:ext uri="{FF2B5EF4-FFF2-40B4-BE49-F238E27FC236}">
              <a16:creationId xmlns:a16="http://schemas.microsoft.com/office/drawing/2014/main" id="{00000000-0008-0000-0000-000044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49" name="Szövegdoboz 2">
          <a:extLst>
            <a:ext uri="{FF2B5EF4-FFF2-40B4-BE49-F238E27FC236}">
              <a16:creationId xmlns:a16="http://schemas.microsoft.com/office/drawing/2014/main" id="{00000000-0008-0000-0000-000045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50" name="Szövegdoboz 2">
          <a:extLst>
            <a:ext uri="{FF2B5EF4-FFF2-40B4-BE49-F238E27FC236}">
              <a16:creationId xmlns:a16="http://schemas.microsoft.com/office/drawing/2014/main" id="{00000000-0008-0000-0000-000046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51" name="Szövegdoboz 2">
          <a:extLst>
            <a:ext uri="{FF2B5EF4-FFF2-40B4-BE49-F238E27FC236}">
              <a16:creationId xmlns:a16="http://schemas.microsoft.com/office/drawing/2014/main" id="{00000000-0008-0000-0000-000047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52" name="Szövegdoboz 2">
          <a:extLst>
            <a:ext uri="{FF2B5EF4-FFF2-40B4-BE49-F238E27FC236}">
              <a16:creationId xmlns:a16="http://schemas.microsoft.com/office/drawing/2014/main" id="{00000000-0008-0000-0000-000048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53" name="Szövegdoboz 2">
          <a:extLst>
            <a:ext uri="{FF2B5EF4-FFF2-40B4-BE49-F238E27FC236}">
              <a16:creationId xmlns:a16="http://schemas.microsoft.com/office/drawing/2014/main" id="{00000000-0008-0000-0000-000049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54" name="Szövegdoboz 2">
          <a:extLst>
            <a:ext uri="{FF2B5EF4-FFF2-40B4-BE49-F238E27FC236}">
              <a16:creationId xmlns:a16="http://schemas.microsoft.com/office/drawing/2014/main" id="{00000000-0008-0000-0000-00004A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55" name="Szövegdoboz 2">
          <a:extLst>
            <a:ext uri="{FF2B5EF4-FFF2-40B4-BE49-F238E27FC236}">
              <a16:creationId xmlns:a16="http://schemas.microsoft.com/office/drawing/2014/main" id="{00000000-0008-0000-0000-00004B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56" name="Szövegdoboz 2">
          <a:extLst>
            <a:ext uri="{FF2B5EF4-FFF2-40B4-BE49-F238E27FC236}">
              <a16:creationId xmlns:a16="http://schemas.microsoft.com/office/drawing/2014/main" id="{00000000-0008-0000-0000-00004C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57" name="Szövegdoboz 2">
          <a:extLst>
            <a:ext uri="{FF2B5EF4-FFF2-40B4-BE49-F238E27FC236}">
              <a16:creationId xmlns:a16="http://schemas.microsoft.com/office/drawing/2014/main" id="{00000000-0008-0000-0000-00004D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58" name="Szövegdoboz 2">
          <a:extLst>
            <a:ext uri="{FF2B5EF4-FFF2-40B4-BE49-F238E27FC236}">
              <a16:creationId xmlns:a16="http://schemas.microsoft.com/office/drawing/2014/main" id="{00000000-0008-0000-0000-00004E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1359" name="Szövegdoboz 2">
          <a:extLst>
            <a:ext uri="{FF2B5EF4-FFF2-40B4-BE49-F238E27FC236}">
              <a16:creationId xmlns:a16="http://schemas.microsoft.com/office/drawing/2014/main" id="{00000000-0008-0000-0000-00004F05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1360" name="Szövegdoboz 2">
          <a:extLst>
            <a:ext uri="{FF2B5EF4-FFF2-40B4-BE49-F238E27FC236}">
              <a16:creationId xmlns:a16="http://schemas.microsoft.com/office/drawing/2014/main" id="{00000000-0008-0000-0000-00005005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61" name="Szövegdoboz 2">
          <a:extLst>
            <a:ext uri="{FF2B5EF4-FFF2-40B4-BE49-F238E27FC236}">
              <a16:creationId xmlns:a16="http://schemas.microsoft.com/office/drawing/2014/main" id="{00000000-0008-0000-0000-000051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62" name="Szövegdoboz 2">
          <a:extLst>
            <a:ext uri="{FF2B5EF4-FFF2-40B4-BE49-F238E27FC236}">
              <a16:creationId xmlns:a16="http://schemas.microsoft.com/office/drawing/2014/main" id="{00000000-0008-0000-0000-000052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63" name="Szövegdoboz 2">
          <a:extLst>
            <a:ext uri="{FF2B5EF4-FFF2-40B4-BE49-F238E27FC236}">
              <a16:creationId xmlns:a16="http://schemas.microsoft.com/office/drawing/2014/main" id="{00000000-0008-0000-0000-000053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64" name="Szövegdoboz 2">
          <a:extLst>
            <a:ext uri="{FF2B5EF4-FFF2-40B4-BE49-F238E27FC236}">
              <a16:creationId xmlns:a16="http://schemas.microsoft.com/office/drawing/2014/main" id="{00000000-0008-0000-0000-000054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65" name="Szövegdoboz 2">
          <a:extLst>
            <a:ext uri="{FF2B5EF4-FFF2-40B4-BE49-F238E27FC236}">
              <a16:creationId xmlns:a16="http://schemas.microsoft.com/office/drawing/2014/main" id="{00000000-0008-0000-0000-000055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66" name="Szövegdoboz 2">
          <a:extLst>
            <a:ext uri="{FF2B5EF4-FFF2-40B4-BE49-F238E27FC236}">
              <a16:creationId xmlns:a16="http://schemas.microsoft.com/office/drawing/2014/main" id="{00000000-0008-0000-0000-000056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67" name="Szövegdoboz 2">
          <a:extLst>
            <a:ext uri="{FF2B5EF4-FFF2-40B4-BE49-F238E27FC236}">
              <a16:creationId xmlns:a16="http://schemas.microsoft.com/office/drawing/2014/main" id="{00000000-0008-0000-0000-000057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68" name="Szövegdoboz 2">
          <a:extLst>
            <a:ext uri="{FF2B5EF4-FFF2-40B4-BE49-F238E27FC236}">
              <a16:creationId xmlns:a16="http://schemas.microsoft.com/office/drawing/2014/main" id="{00000000-0008-0000-0000-000058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69" name="Szövegdoboz 2">
          <a:extLst>
            <a:ext uri="{FF2B5EF4-FFF2-40B4-BE49-F238E27FC236}">
              <a16:creationId xmlns:a16="http://schemas.microsoft.com/office/drawing/2014/main" id="{00000000-0008-0000-0000-000059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70" name="Szövegdoboz 2">
          <a:extLst>
            <a:ext uri="{FF2B5EF4-FFF2-40B4-BE49-F238E27FC236}">
              <a16:creationId xmlns:a16="http://schemas.microsoft.com/office/drawing/2014/main" id="{00000000-0008-0000-0000-00005A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71" name="Szövegdoboz 2">
          <a:extLst>
            <a:ext uri="{FF2B5EF4-FFF2-40B4-BE49-F238E27FC236}">
              <a16:creationId xmlns:a16="http://schemas.microsoft.com/office/drawing/2014/main" id="{00000000-0008-0000-0000-00005B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72" name="Szövegdoboz 2">
          <a:extLst>
            <a:ext uri="{FF2B5EF4-FFF2-40B4-BE49-F238E27FC236}">
              <a16:creationId xmlns:a16="http://schemas.microsoft.com/office/drawing/2014/main" id="{00000000-0008-0000-0000-00005C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1373" name="Szövegdoboz 2">
          <a:extLst>
            <a:ext uri="{FF2B5EF4-FFF2-40B4-BE49-F238E27FC236}">
              <a16:creationId xmlns:a16="http://schemas.microsoft.com/office/drawing/2014/main" id="{00000000-0008-0000-0000-00005D05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1374" name="Szövegdoboz 2">
          <a:extLst>
            <a:ext uri="{FF2B5EF4-FFF2-40B4-BE49-F238E27FC236}">
              <a16:creationId xmlns:a16="http://schemas.microsoft.com/office/drawing/2014/main" id="{00000000-0008-0000-0000-00005E05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75" name="Szövegdoboz 2">
          <a:extLst>
            <a:ext uri="{FF2B5EF4-FFF2-40B4-BE49-F238E27FC236}">
              <a16:creationId xmlns:a16="http://schemas.microsoft.com/office/drawing/2014/main" id="{00000000-0008-0000-0000-00005F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76" name="Szövegdoboz 2">
          <a:extLst>
            <a:ext uri="{FF2B5EF4-FFF2-40B4-BE49-F238E27FC236}">
              <a16:creationId xmlns:a16="http://schemas.microsoft.com/office/drawing/2014/main" id="{00000000-0008-0000-0000-000060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77" name="Szövegdoboz 2">
          <a:extLst>
            <a:ext uri="{FF2B5EF4-FFF2-40B4-BE49-F238E27FC236}">
              <a16:creationId xmlns:a16="http://schemas.microsoft.com/office/drawing/2014/main" id="{00000000-0008-0000-0000-000061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78" name="Szövegdoboz 2">
          <a:extLst>
            <a:ext uri="{FF2B5EF4-FFF2-40B4-BE49-F238E27FC236}">
              <a16:creationId xmlns:a16="http://schemas.microsoft.com/office/drawing/2014/main" id="{00000000-0008-0000-0000-000062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79" name="Szövegdoboz 2">
          <a:extLst>
            <a:ext uri="{FF2B5EF4-FFF2-40B4-BE49-F238E27FC236}">
              <a16:creationId xmlns:a16="http://schemas.microsoft.com/office/drawing/2014/main" id="{00000000-0008-0000-0000-000063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80" name="Szövegdoboz 2">
          <a:extLst>
            <a:ext uri="{FF2B5EF4-FFF2-40B4-BE49-F238E27FC236}">
              <a16:creationId xmlns:a16="http://schemas.microsoft.com/office/drawing/2014/main" id="{00000000-0008-0000-0000-000064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81" name="Szövegdoboz 2">
          <a:extLst>
            <a:ext uri="{FF2B5EF4-FFF2-40B4-BE49-F238E27FC236}">
              <a16:creationId xmlns:a16="http://schemas.microsoft.com/office/drawing/2014/main" id="{00000000-0008-0000-0000-000065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82" name="Szövegdoboz 2">
          <a:extLst>
            <a:ext uri="{FF2B5EF4-FFF2-40B4-BE49-F238E27FC236}">
              <a16:creationId xmlns:a16="http://schemas.microsoft.com/office/drawing/2014/main" id="{00000000-0008-0000-0000-000066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83" name="Szövegdoboz 2">
          <a:extLst>
            <a:ext uri="{FF2B5EF4-FFF2-40B4-BE49-F238E27FC236}">
              <a16:creationId xmlns:a16="http://schemas.microsoft.com/office/drawing/2014/main" id="{00000000-0008-0000-0000-000067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84" name="Szövegdoboz 2">
          <a:extLst>
            <a:ext uri="{FF2B5EF4-FFF2-40B4-BE49-F238E27FC236}">
              <a16:creationId xmlns:a16="http://schemas.microsoft.com/office/drawing/2014/main" id="{00000000-0008-0000-0000-000068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85" name="Szövegdoboz 2">
          <a:extLst>
            <a:ext uri="{FF2B5EF4-FFF2-40B4-BE49-F238E27FC236}">
              <a16:creationId xmlns:a16="http://schemas.microsoft.com/office/drawing/2014/main" id="{00000000-0008-0000-0000-000069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86" name="Szövegdoboz 2">
          <a:extLst>
            <a:ext uri="{FF2B5EF4-FFF2-40B4-BE49-F238E27FC236}">
              <a16:creationId xmlns:a16="http://schemas.microsoft.com/office/drawing/2014/main" id="{00000000-0008-0000-0000-00006A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1387" name="Szövegdoboz 2">
          <a:extLst>
            <a:ext uri="{FF2B5EF4-FFF2-40B4-BE49-F238E27FC236}">
              <a16:creationId xmlns:a16="http://schemas.microsoft.com/office/drawing/2014/main" id="{00000000-0008-0000-0000-00006B050000}"/>
            </a:ext>
          </a:extLst>
        </xdr:cNvPr>
        <xdr:cNvSpPr txBox="1"/>
      </xdr:nvSpPr>
      <xdr:spPr>
        <a:xfrm>
          <a:off x="117919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1388" name="Szövegdoboz 2">
          <a:extLst>
            <a:ext uri="{FF2B5EF4-FFF2-40B4-BE49-F238E27FC236}">
              <a16:creationId xmlns:a16="http://schemas.microsoft.com/office/drawing/2014/main" id="{00000000-0008-0000-0000-00006C050000}"/>
            </a:ext>
          </a:extLst>
        </xdr:cNvPr>
        <xdr:cNvSpPr txBox="1"/>
      </xdr:nvSpPr>
      <xdr:spPr>
        <a:xfrm>
          <a:off x="117919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89" name="Szövegdoboz 2">
          <a:extLst>
            <a:ext uri="{FF2B5EF4-FFF2-40B4-BE49-F238E27FC236}">
              <a16:creationId xmlns:a16="http://schemas.microsoft.com/office/drawing/2014/main" id="{00000000-0008-0000-0000-00006D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90" name="Szövegdoboz 2">
          <a:extLst>
            <a:ext uri="{FF2B5EF4-FFF2-40B4-BE49-F238E27FC236}">
              <a16:creationId xmlns:a16="http://schemas.microsoft.com/office/drawing/2014/main" id="{00000000-0008-0000-0000-00006E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91" name="Szövegdoboz 2">
          <a:extLst>
            <a:ext uri="{FF2B5EF4-FFF2-40B4-BE49-F238E27FC236}">
              <a16:creationId xmlns:a16="http://schemas.microsoft.com/office/drawing/2014/main" id="{00000000-0008-0000-0000-00006F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92" name="Szövegdoboz 2">
          <a:extLst>
            <a:ext uri="{FF2B5EF4-FFF2-40B4-BE49-F238E27FC236}">
              <a16:creationId xmlns:a16="http://schemas.microsoft.com/office/drawing/2014/main" id="{00000000-0008-0000-0000-000070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93" name="Szövegdoboz 2">
          <a:extLst>
            <a:ext uri="{FF2B5EF4-FFF2-40B4-BE49-F238E27FC236}">
              <a16:creationId xmlns:a16="http://schemas.microsoft.com/office/drawing/2014/main" id="{00000000-0008-0000-0000-000071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94" name="Szövegdoboz 2">
          <a:extLst>
            <a:ext uri="{FF2B5EF4-FFF2-40B4-BE49-F238E27FC236}">
              <a16:creationId xmlns:a16="http://schemas.microsoft.com/office/drawing/2014/main" id="{00000000-0008-0000-0000-000072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95" name="Szövegdoboz 2">
          <a:extLst>
            <a:ext uri="{FF2B5EF4-FFF2-40B4-BE49-F238E27FC236}">
              <a16:creationId xmlns:a16="http://schemas.microsoft.com/office/drawing/2014/main" id="{00000000-0008-0000-0000-000073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96" name="Szövegdoboz 2">
          <a:extLst>
            <a:ext uri="{FF2B5EF4-FFF2-40B4-BE49-F238E27FC236}">
              <a16:creationId xmlns:a16="http://schemas.microsoft.com/office/drawing/2014/main" id="{00000000-0008-0000-0000-000074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97" name="Szövegdoboz 2">
          <a:extLst>
            <a:ext uri="{FF2B5EF4-FFF2-40B4-BE49-F238E27FC236}">
              <a16:creationId xmlns:a16="http://schemas.microsoft.com/office/drawing/2014/main" id="{00000000-0008-0000-0000-000075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98" name="Szövegdoboz 2">
          <a:extLst>
            <a:ext uri="{FF2B5EF4-FFF2-40B4-BE49-F238E27FC236}">
              <a16:creationId xmlns:a16="http://schemas.microsoft.com/office/drawing/2014/main" id="{00000000-0008-0000-0000-000076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399" name="Szövegdoboz 2">
          <a:extLst>
            <a:ext uri="{FF2B5EF4-FFF2-40B4-BE49-F238E27FC236}">
              <a16:creationId xmlns:a16="http://schemas.microsoft.com/office/drawing/2014/main" id="{00000000-0008-0000-0000-000077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400" name="Szövegdoboz 2">
          <a:extLst>
            <a:ext uri="{FF2B5EF4-FFF2-40B4-BE49-F238E27FC236}">
              <a16:creationId xmlns:a16="http://schemas.microsoft.com/office/drawing/2014/main" id="{00000000-0008-0000-0000-000078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1401" name="Szövegdoboz 2">
          <a:extLst>
            <a:ext uri="{FF2B5EF4-FFF2-40B4-BE49-F238E27FC236}">
              <a16:creationId xmlns:a16="http://schemas.microsoft.com/office/drawing/2014/main" id="{00000000-0008-0000-0000-000079050000}"/>
            </a:ext>
          </a:extLst>
        </xdr:cNvPr>
        <xdr:cNvSpPr txBox="1"/>
      </xdr:nvSpPr>
      <xdr:spPr>
        <a:xfrm>
          <a:off x="117919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1402" name="Szövegdoboz 2">
          <a:extLst>
            <a:ext uri="{FF2B5EF4-FFF2-40B4-BE49-F238E27FC236}">
              <a16:creationId xmlns:a16="http://schemas.microsoft.com/office/drawing/2014/main" id="{00000000-0008-0000-0000-00007A050000}"/>
            </a:ext>
          </a:extLst>
        </xdr:cNvPr>
        <xdr:cNvSpPr txBox="1"/>
      </xdr:nvSpPr>
      <xdr:spPr>
        <a:xfrm>
          <a:off x="117919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403" name="Szövegdoboz 2">
          <a:extLst>
            <a:ext uri="{FF2B5EF4-FFF2-40B4-BE49-F238E27FC236}">
              <a16:creationId xmlns:a16="http://schemas.microsoft.com/office/drawing/2014/main" id="{00000000-0008-0000-0000-00007B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404" name="Szövegdoboz 2">
          <a:extLst>
            <a:ext uri="{FF2B5EF4-FFF2-40B4-BE49-F238E27FC236}">
              <a16:creationId xmlns:a16="http://schemas.microsoft.com/office/drawing/2014/main" id="{00000000-0008-0000-0000-00007C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405" name="Szövegdoboz 2">
          <a:extLst>
            <a:ext uri="{FF2B5EF4-FFF2-40B4-BE49-F238E27FC236}">
              <a16:creationId xmlns:a16="http://schemas.microsoft.com/office/drawing/2014/main" id="{00000000-0008-0000-0000-00007D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406" name="Szövegdoboz 2">
          <a:extLst>
            <a:ext uri="{FF2B5EF4-FFF2-40B4-BE49-F238E27FC236}">
              <a16:creationId xmlns:a16="http://schemas.microsoft.com/office/drawing/2014/main" id="{00000000-0008-0000-0000-00007E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407" name="Szövegdoboz 2">
          <a:extLst>
            <a:ext uri="{FF2B5EF4-FFF2-40B4-BE49-F238E27FC236}">
              <a16:creationId xmlns:a16="http://schemas.microsoft.com/office/drawing/2014/main" id="{00000000-0008-0000-0000-00007F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408" name="Szövegdoboz 2">
          <a:extLst>
            <a:ext uri="{FF2B5EF4-FFF2-40B4-BE49-F238E27FC236}">
              <a16:creationId xmlns:a16="http://schemas.microsoft.com/office/drawing/2014/main" id="{00000000-0008-0000-0000-000080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409" name="Szövegdoboz 2">
          <a:extLst>
            <a:ext uri="{FF2B5EF4-FFF2-40B4-BE49-F238E27FC236}">
              <a16:creationId xmlns:a16="http://schemas.microsoft.com/office/drawing/2014/main" id="{00000000-0008-0000-0000-000081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410" name="Szövegdoboz 2">
          <a:extLst>
            <a:ext uri="{FF2B5EF4-FFF2-40B4-BE49-F238E27FC236}">
              <a16:creationId xmlns:a16="http://schemas.microsoft.com/office/drawing/2014/main" id="{00000000-0008-0000-0000-000082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411" name="Szövegdoboz 2">
          <a:extLst>
            <a:ext uri="{FF2B5EF4-FFF2-40B4-BE49-F238E27FC236}">
              <a16:creationId xmlns:a16="http://schemas.microsoft.com/office/drawing/2014/main" id="{00000000-0008-0000-0000-000083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412" name="Szövegdoboz 2">
          <a:extLst>
            <a:ext uri="{FF2B5EF4-FFF2-40B4-BE49-F238E27FC236}">
              <a16:creationId xmlns:a16="http://schemas.microsoft.com/office/drawing/2014/main" id="{00000000-0008-0000-0000-000084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413" name="Szövegdoboz 2">
          <a:extLst>
            <a:ext uri="{FF2B5EF4-FFF2-40B4-BE49-F238E27FC236}">
              <a16:creationId xmlns:a16="http://schemas.microsoft.com/office/drawing/2014/main" id="{00000000-0008-0000-0000-000085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1414" name="Szövegdoboz 2">
          <a:extLst>
            <a:ext uri="{FF2B5EF4-FFF2-40B4-BE49-F238E27FC236}">
              <a16:creationId xmlns:a16="http://schemas.microsoft.com/office/drawing/2014/main" id="{00000000-0008-0000-0000-000086050000}"/>
            </a:ext>
          </a:extLst>
        </xdr:cNvPr>
        <xdr:cNvSpPr txBox="1"/>
      </xdr:nvSpPr>
      <xdr:spPr>
        <a:xfrm>
          <a:off x="14611350" y="922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1415" name="Szövegdoboz 2">
          <a:extLst>
            <a:ext uri="{FF2B5EF4-FFF2-40B4-BE49-F238E27FC236}">
              <a16:creationId xmlns:a16="http://schemas.microsoft.com/office/drawing/2014/main" id="{00000000-0008-0000-0000-00008705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1416" name="Szövegdoboz 2">
          <a:extLst>
            <a:ext uri="{FF2B5EF4-FFF2-40B4-BE49-F238E27FC236}">
              <a16:creationId xmlns:a16="http://schemas.microsoft.com/office/drawing/2014/main" id="{00000000-0008-0000-0000-00008805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17" name="Szövegdoboz 2">
          <a:extLst>
            <a:ext uri="{FF2B5EF4-FFF2-40B4-BE49-F238E27FC236}">
              <a16:creationId xmlns:a16="http://schemas.microsoft.com/office/drawing/2014/main" id="{00000000-0008-0000-0000-000089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18" name="Szövegdoboz 2">
          <a:extLst>
            <a:ext uri="{FF2B5EF4-FFF2-40B4-BE49-F238E27FC236}">
              <a16:creationId xmlns:a16="http://schemas.microsoft.com/office/drawing/2014/main" id="{00000000-0008-0000-0000-00008A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19" name="Szövegdoboz 2">
          <a:extLst>
            <a:ext uri="{FF2B5EF4-FFF2-40B4-BE49-F238E27FC236}">
              <a16:creationId xmlns:a16="http://schemas.microsoft.com/office/drawing/2014/main" id="{00000000-0008-0000-0000-00008B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20" name="Szövegdoboz 2">
          <a:extLst>
            <a:ext uri="{FF2B5EF4-FFF2-40B4-BE49-F238E27FC236}">
              <a16:creationId xmlns:a16="http://schemas.microsoft.com/office/drawing/2014/main" id="{00000000-0008-0000-0000-00008C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21" name="Szövegdoboz 2">
          <a:extLst>
            <a:ext uri="{FF2B5EF4-FFF2-40B4-BE49-F238E27FC236}">
              <a16:creationId xmlns:a16="http://schemas.microsoft.com/office/drawing/2014/main" id="{00000000-0008-0000-0000-00008D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22" name="Szövegdoboz 2">
          <a:extLst>
            <a:ext uri="{FF2B5EF4-FFF2-40B4-BE49-F238E27FC236}">
              <a16:creationId xmlns:a16="http://schemas.microsoft.com/office/drawing/2014/main" id="{00000000-0008-0000-0000-00008E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23" name="Szövegdoboz 2">
          <a:extLst>
            <a:ext uri="{FF2B5EF4-FFF2-40B4-BE49-F238E27FC236}">
              <a16:creationId xmlns:a16="http://schemas.microsoft.com/office/drawing/2014/main" id="{00000000-0008-0000-0000-00008F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24" name="Szövegdoboz 2">
          <a:extLst>
            <a:ext uri="{FF2B5EF4-FFF2-40B4-BE49-F238E27FC236}">
              <a16:creationId xmlns:a16="http://schemas.microsoft.com/office/drawing/2014/main" id="{00000000-0008-0000-0000-000090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25" name="Szövegdoboz 2">
          <a:extLst>
            <a:ext uri="{FF2B5EF4-FFF2-40B4-BE49-F238E27FC236}">
              <a16:creationId xmlns:a16="http://schemas.microsoft.com/office/drawing/2014/main" id="{00000000-0008-0000-0000-000091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26" name="Szövegdoboz 2">
          <a:extLst>
            <a:ext uri="{FF2B5EF4-FFF2-40B4-BE49-F238E27FC236}">
              <a16:creationId xmlns:a16="http://schemas.microsoft.com/office/drawing/2014/main" id="{00000000-0008-0000-0000-000092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27" name="Szövegdoboz 2">
          <a:extLst>
            <a:ext uri="{FF2B5EF4-FFF2-40B4-BE49-F238E27FC236}">
              <a16:creationId xmlns:a16="http://schemas.microsoft.com/office/drawing/2014/main" id="{00000000-0008-0000-0000-000093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28" name="Szövegdoboz 2">
          <a:extLst>
            <a:ext uri="{FF2B5EF4-FFF2-40B4-BE49-F238E27FC236}">
              <a16:creationId xmlns:a16="http://schemas.microsoft.com/office/drawing/2014/main" id="{00000000-0008-0000-0000-000094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1429" name="Szövegdoboz 2">
          <a:extLst>
            <a:ext uri="{FF2B5EF4-FFF2-40B4-BE49-F238E27FC236}">
              <a16:creationId xmlns:a16="http://schemas.microsoft.com/office/drawing/2014/main" id="{00000000-0008-0000-0000-00009505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1430" name="Szövegdoboz 2">
          <a:extLst>
            <a:ext uri="{FF2B5EF4-FFF2-40B4-BE49-F238E27FC236}">
              <a16:creationId xmlns:a16="http://schemas.microsoft.com/office/drawing/2014/main" id="{00000000-0008-0000-0000-00009605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31" name="Szövegdoboz 2">
          <a:extLst>
            <a:ext uri="{FF2B5EF4-FFF2-40B4-BE49-F238E27FC236}">
              <a16:creationId xmlns:a16="http://schemas.microsoft.com/office/drawing/2014/main" id="{00000000-0008-0000-0000-000097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32" name="Szövegdoboz 2">
          <a:extLst>
            <a:ext uri="{FF2B5EF4-FFF2-40B4-BE49-F238E27FC236}">
              <a16:creationId xmlns:a16="http://schemas.microsoft.com/office/drawing/2014/main" id="{00000000-0008-0000-0000-000098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33" name="Szövegdoboz 2">
          <a:extLst>
            <a:ext uri="{FF2B5EF4-FFF2-40B4-BE49-F238E27FC236}">
              <a16:creationId xmlns:a16="http://schemas.microsoft.com/office/drawing/2014/main" id="{00000000-0008-0000-0000-000099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34" name="Szövegdoboz 2">
          <a:extLst>
            <a:ext uri="{FF2B5EF4-FFF2-40B4-BE49-F238E27FC236}">
              <a16:creationId xmlns:a16="http://schemas.microsoft.com/office/drawing/2014/main" id="{00000000-0008-0000-0000-00009A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35" name="Szövegdoboz 2">
          <a:extLst>
            <a:ext uri="{FF2B5EF4-FFF2-40B4-BE49-F238E27FC236}">
              <a16:creationId xmlns:a16="http://schemas.microsoft.com/office/drawing/2014/main" id="{00000000-0008-0000-0000-00009B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36" name="Szövegdoboz 2">
          <a:extLst>
            <a:ext uri="{FF2B5EF4-FFF2-40B4-BE49-F238E27FC236}">
              <a16:creationId xmlns:a16="http://schemas.microsoft.com/office/drawing/2014/main" id="{00000000-0008-0000-0000-00009C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37" name="Szövegdoboz 2">
          <a:extLst>
            <a:ext uri="{FF2B5EF4-FFF2-40B4-BE49-F238E27FC236}">
              <a16:creationId xmlns:a16="http://schemas.microsoft.com/office/drawing/2014/main" id="{00000000-0008-0000-0000-00009D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38" name="Szövegdoboz 2">
          <a:extLst>
            <a:ext uri="{FF2B5EF4-FFF2-40B4-BE49-F238E27FC236}">
              <a16:creationId xmlns:a16="http://schemas.microsoft.com/office/drawing/2014/main" id="{00000000-0008-0000-0000-00009E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39" name="Szövegdoboz 2">
          <a:extLst>
            <a:ext uri="{FF2B5EF4-FFF2-40B4-BE49-F238E27FC236}">
              <a16:creationId xmlns:a16="http://schemas.microsoft.com/office/drawing/2014/main" id="{00000000-0008-0000-0000-00009F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40" name="Szövegdoboz 2">
          <a:extLst>
            <a:ext uri="{FF2B5EF4-FFF2-40B4-BE49-F238E27FC236}">
              <a16:creationId xmlns:a16="http://schemas.microsoft.com/office/drawing/2014/main" id="{00000000-0008-0000-0000-0000A0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41" name="Szövegdoboz 2">
          <a:extLst>
            <a:ext uri="{FF2B5EF4-FFF2-40B4-BE49-F238E27FC236}">
              <a16:creationId xmlns:a16="http://schemas.microsoft.com/office/drawing/2014/main" id="{00000000-0008-0000-0000-0000A1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42" name="Szövegdoboz 2">
          <a:extLst>
            <a:ext uri="{FF2B5EF4-FFF2-40B4-BE49-F238E27FC236}">
              <a16:creationId xmlns:a16="http://schemas.microsoft.com/office/drawing/2014/main" id="{00000000-0008-0000-0000-0000A2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1443" name="Szövegdoboz 2">
          <a:extLst>
            <a:ext uri="{FF2B5EF4-FFF2-40B4-BE49-F238E27FC236}">
              <a16:creationId xmlns:a16="http://schemas.microsoft.com/office/drawing/2014/main" id="{00000000-0008-0000-0000-0000A305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1444" name="Szövegdoboz 2">
          <a:extLst>
            <a:ext uri="{FF2B5EF4-FFF2-40B4-BE49-F238E27FC236}">
              <a16:creationId xmlns:a16="http://schemas.microsoft.com/office/drawing/2014/main" id="{00000000-0008-0000-0000-0000A4050000}"/>
            </a:ext>
          </a:extLst>
        </xdr:cNvPr>
        <xdr:cNvSpPr txBox="1"/>
      </xdr:nvSpPr>
      <xdr:spPr>
        <a:xfrm>
          <a:off x="117919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45" name="Szövegdoboz 2">
          <a:extLst>
            <a:ext uri="{FF2B5EF4-FFF2-40B4-BE49-F238E27FC236}">
              <a16:creationId xmlns:a16="http://schemas.microsoft.com/office/drawing/2014/main" id="{00000000-0008-0000-0000-0000A5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46" name="Szövegdoboz 2">
          <a:extLst>
            <a:ext uri="{FF2B5EF4-FFF2-40B4-BE49-F238E27FC236}">
              <a16:creationId xmlns:a16="http://schemas.microsoft.com/office/drawing/2014/main" id="{00000000-0008-0000-0000-0000A6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47" name="Szövegdoboz 2">
          <a:extLst>
            <a:ext uri="{FF2B5EF4-FFF2-40B4-BE49-F238E27FC236}">
              <a16:creationId xmlns:a16="http://schemas.microsoft.com/office/drawing/2014/main" id="{00000000-0008-0000-0000-0000A7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48" name="Szövegdoboz 2">
          <a:extLst>
            <a:ext uri="{FF2B5EF4-FFF2-40B4-BE49-F238E27FC236}">
              <a16:creationId xmlns:a16="http://schemas.microsoft.com/office/drawing/2014/main" id="{00000000-0008-0000-0000-0000A8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49" name="Szövegdoboz 2">
          <a:extLst>
            <a:ext uri="{FF2B5EF4-FFF2-40B4-BE49-F238E27FC236}">
              <a16:creationId xmlns:a16="http://schemas.microsoft.com/office/drawing/2014/main" id="{00000000-0008-0000-0000-0000A9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50" name="Szövegdoboz 2">
          <a:extLst>
            <a:ext uri="{FF2B5EF4-FFF2-40B4-BE49-F238E27FC236}">
              <a16:creationId xmlns:a16="http://schemas.microsoft.com/office/drawing/2014/main" id="{00000000-0008-0000-0000-0000AA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51" name="Szövegdoboz 2">
          <a:extLst>
            <a:ext uri="{FF2B5EF4-FFF2-40B4-BE49-F238E27FC236}">
              <a16:creationId xmlns:a16="http://schemas.microsoft.com/office/drawing/2014/main" id="{00000000-0008-0000-0000-0000AB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52" name="Szövegdoboz 2">
          <a:extLst>
            <a:ext uri="{FF2B5EF4-FFF2-40B4-BE49-F238E27FC236}">
              <a16:creationId xmlns:a16="http://schemas.microsoft.com/office/drawing/2014/main" id="{00000000-0008-0000-0000-0000AC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53" name="Szövegdoboz 2">
          <a:extLst>
            <a:ext uri="{FF2B5EF4-FFF2-40B4-BE49-F238E27FC236}">
              <a16:creationId xmlns:a16="http://schemas.microsoft.com/office/drawing/2014/main" id="{00000000-0008-0000-0000-0000AD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54" name="Szövegdoboz 2">
          <a:extLst>
            <a:ext uri="{FF2B5EF4-FFF2-40B4-BE49-F238E27FC236}">
              <a16:creationId xmlns:a16="http://schemas.microsoft.com/office/drawing/2014/main" id="{00000000-0008-0000-0000-0000AE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55" name="Szövegdoboz 2">
          <a:extLst>
            <a:ext uri="{FF2B5EF4-FFF2-40B4-BE49-F238E27FC236}">
              <a16:creationId xmlns:a16="http://schemas.microsoft.com/office/drawing/2014/main" id="{00000000-0008-0000-0000-0000AF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56" name="Szövegdoboz 2">
          <a:extLst>
            <a:ext uri="{FF2B5EF4-FFF2-40B4-BE49-F238E27FC236}">
              <a16:creationId xmlns:a16="http://schemas.microsoft.com/office/drawing/2014/main" id="{00000000-0008-0000-0000-0000B0050000}"/>
            </a:ext>
          </a:extLst>
        </xdr:cNvPr>
        <xdr:cNvSpPr txBox="1"/>
      </xdr:nvSpPr>
      <xdr:spPr>
        <a:xfrm>
          <a:off x="14611350" y="9448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2" name="Szövegdoboz 2">
          <a:extLst>
            <a:ext uri="{FF2B5EF4-FFF2-40B4-BE49-F238E27FC236}">
              <a16:creationId xmlns:a16="http://schemas.microsoft.com/office/drawing/2014/main" id="{00000000-0008-0000-0000-000002000000}"/>
            </a:ext>
          </a:extLst>
        </xdr:cNvPr>
        <xdr:cNvSpPr txBox="1"/>
      </xdr:nvSpPr>
      <xdr:spPr>
        <a:xfrm>
          <a:off x="12068735" y="8169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4" name="Szövegdoboz 2">
          <a:extLst>
            <a:ext uri="{FF2B5EF4-FFF2-40B4-BE49-F238E27FC236}">
              <a16:creationId xmlns:a16="http://schemas.microsoft.com/office/drawing/2014/main" id="{00000000-0008-0000-0000-000004000000}"/>
            </a:ext>
          </a:extLst>
        </xdr:cNvPr>
        <xdr:cNvSpPr txBox="1"/>
      </xdr:nvSpPr>
      <xdr:spPr>
        <a:xfrm>
          <a:off x="12068735" y="8169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6" name="Szövegdoboz 2">
          <a:extLst>
            <a:ext uri="{FF2B5EF4-FFF2-40B4-BE49-F238E27FC236}">
              <a16:creationId xmlns:a16="http://schemas.microsoft.com/office/drawing/2014/main" id="{00000000-0008-0000-0000-000006000000}"/>
            </a:ext>
          </a:extLst>
        </xdr:cNvPr>
        <xdr:cNvSpPr txBox="1"/>
      </xdr:nvSpPr>
      <xdr:spPr>
        <a:xfrm>
          <a:off x="12068735" y="8169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8" name="Szövegdoboz 2">
          <a:extLst>
            <a:ext uri="{FF2B5EF4-FFF2-40B4-BE49-F238E27FC236}">
              <a16:creationId xmlns:a16="http://schemas.microsoft.com/office/drawing/2014/main" id="{00000000-0008-0000-0000-000008000000}"/>
            </a:ext>
          </a:extLst>
        </xdr:cNvPr>
        <xdr:cNvSpPr txBox="1"/>
      </xdr:nvSpPr>
      <xdr:spPr>
        <a:xfrm>
          <a:off x="12068735" y="8169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xdr:col>
      <xdr:colOff>0</xdr:colOff>
      <xdr:row>75</xdr:row>
      <xdr:rowOff>0</xdr:rowOff>
    </xdr:from>
    <xdr:ext cx="184731" cy="264560"/>
    <xdr:sp macro="" textlink="">
      <xdr:nvSpPr>
        <xdr:cNvPr id="10" name="Szövegdoboz 2">
          <a:extLst>
            <a:ext uri="{FF2B5EF4-FFF2-40B4-BE49-F238E27FC236}">
              <a16:creationId xmlns:a16="http://schemas.microsoft.com/office/drawing/2014/main" id="{00000000-0008-0000-0000-00000A000000}"/>
            </a:ext>
          </a:extLst>
        </xdr:cNvPr>
        <xdr:cNvSpPr txBox="1"/>
      </xdr:nvSpPr>
      <xdr:spPr>
        <a:xfrm>
          <a:off x="874059" y="8169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12" name="Szövegdoboz 2">
          <a:extLst>
            <a:ext uri="{FF2B5EF4-FFF2-40B4-BE49-F238E27FC236}">
              <a16:creationId xmlns:a16="http://schemas.microsoft.com/office/drawing/2014/main" id="{00000000-0008-0000-0000-00000C000000}"/>
            </a:ext>
          </a:extLst>
        </xdr:cNvPr>
        <xdr:cNvSpPr txBox="1"/>
      </xdr:nvSpPr>
      <xdr:spPr>
        <a:xfrm>
          <a:off x="12068735" y="8169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57" name="Szövegdoboz 2">
          <a:extLst>
            <a:ext uri="{FF2B5EF4-FFF2-40B4-BE49-F238E27FC236}">
              <a16:creationId xmlns:a16="http://schemas.microsoft.com/office/drawing/2014/main" id="{00000000-0008-0000-0000-0000B1050000}"/>
            </a:ext>
          </a:extLst>
        </xdr:cNvPr>
        <xdr:cNvSpPr txBox="1"/>
      </xdr:nvSpPr>
      <xdr:spPr>
        <a:xfrm>
          <a:off x="14892618" y="8169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58" name="Szövegdoboz 2">
          <a:extLst>
            <a:ext uri="{FF2B5EF4-FFF2-40B4-BE49-F238E27FC236}">
              <a16:creationId xmlns:a16="http://schemas.microsoft.com/office/drawing/2014/main" id="{00000000-0008-0000-0000-0000B2050000}"/>
            </a:ext>
          </a:extLst>
        </xdr:cNvPr>
        <xdr:cNvSpPr txBox="1"/>
      </xdr:nvSpPr>
      <xdr:spPr>
        <a:xfrm>
          <a:off x="14892618" y="8169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59" name="Szövegdoboz 2">
          <a:extLst>
            <a:ext uri="{FF2B5EF4-FFF2-40B4-BE49-F238E27FC236}">
              <a16:creationId xmlns:a16="http://schemas.microsoft.com/office/drawing/2014/main" id="{00000000-0008-0000-0000-0000B3050000}"/>
            </a:ext>
          </a:extLst>
        </xdr:cNvPr>
        <xdr:cNvSpPr txBox="1"/>
      </xdr:nvSpPr>
      <xdr:spPr>
        <a:xfrm>
          <a:off x="14892618" y="8169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60" name="Szövegdoboz 2">
          <a:extLst>
            <a:ext uri="{FF2B5EF4-FFF2-40B4-BE49-F238E27FC236}">
              <a16:creationId xmlns:a16="http://schemas.microsoft.com/office/drawing/2014/main" id="{00000000-0008-0000-0000-0000B4050000}"/>
            </a:ext>
          </a:extLst>
        </xdr:cNvPr>
        <xdr:cNvSpPr txBox="1"/>
      </xdr:nvSpPr>
      <xdr:spPr>
        <a:xfrm>
          <a:off x="14892618" y="8169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1461" name="Szövegdoboz 2">
          <a:extLst>
            <a:ext uri="{FF2B5EF4-FFF2-40B4-BE49-F238E27FC236}">
              <a16:creationId xmlns:a16="http://schemas.microsoft.com/office/drawing/2014/main" id="{00000000-0008-0000-0000-0000B5050000}"/>
            </a:ext>
          </a:extLst>
        </xdr:cNvPr>
        <xdr:cNvSpPr txBox="1"/>
      </xdr:nvSpPr>
      <xdr:spPr>
        <a:xfrm>
          <a:off x="14892618" y="8169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1462" name="Szövegdoboz 2">
          <a:extLst>
            <a:ext uri="{FF2B5EF4-FFF2-40B4-BE49-F238E27FC236}">
              <a16:creationId xmlns:a16="http://schemas.microsoft.com/office/drawing/2014/main" id="{00000000-0008-0000-0000-0000B6050000}"/>
            </a:ext>
          </a:extLst>
        </xdr:cNvPr>
        <xdr:cNvSpPr txBox="1"/>
      </xdr:nvSpPr>
      <xdr:spPr>
        <a:xfrm>
          <a:off x="14892618" y="8393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1463" name="Szövegdoboz 2">
          <a:extLst>
            <a:ext uri="{FF2B5EF4-FFF2-40B4-BE49-F238E27FC236}">
              <a16:creationId xmlns:a16="http://schemas.microsoft.com/office/drawing/2014/main" id="{00000000-0008-0000-0000-0000B7050000}"/>
            </a:ext>
          </a:extLst>
        </xdr:cNvPr>
        <xdr:cNvSpPr txBox="1"/>
      </xdr:nvSpPr>
      <xdr:spPr>
        <a:xfrm>
          <a:off x="14892618" y="8393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1464" name="Szövegdoboz 2">
          <a:extLst>
            <a:ext uri="{FF2B5EF4-FFF2-40B4-BE49-F238E27FC236}">
              <a16:creationId xmlns:a16="http://schemas.microsoft.com/office/drawing/2014/main" id="{00000000-0008-0000-0000-0000B8050000}"/>
            </a:ext>
          </a:extLst>
        </xdr:cNvPr>
        <xdr:cNvSpPr txBox="1"/>
      </xdr:nvSpPr>
      <xdr:spPr>
        <a:xfrm>
          <a:off x="14892618" y="8393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1465" name="Szövegdoboz 2">
          <a:extLst>
            <a:ext uri="{FF2B5EF4-FFF2-40B4-BE49-F238E27FC236}">
              <a16:creationId xmlns:a16="http://schemas.microsoft.com/office/drawing/2014/main" id="{00000000-0008-0000-0000-0000B9050000}"/>
            </a:ext>
          </a:extLst>
        </xdr:cNvPr>
        <xdr:cNvSpPr txBox="1"/>
      </xdr:nvSpPr>
      <xdr:spPr>
        <a:xfrm>
          <a:off x="14892618" y="8393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1466" name="Szövegdoboz 2">
          <a:extLst>
            <a:ext uri="{FF2B5EF4-FFF2-40B4-BE49-F238E27FC236}">
              <a16:creationId xmlns:a16="http://schemas.microsoft.com/office/drawing/2014/main" id="{00000000-0008-0000-0000-0000BA050000}"/>
            </a:ext>
          </a:extLst>
        </xdr:cNvPr>
        <xdr:cNvSpPr txBox="1"/>
      </xdr:nvSpPr>
      <xdr:spPr>
        <a:xfrm>
          <a:off x="14892618" y="8393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32</xdr:row>
      <xdr:rowOff>0</xdr:rowOff>
    </xdr:from>
    <xdr:ext cx="184731" cy="264560"/>
    <xdr:sp macro="" textlink="">
      <xdr:nvSpPr>
        <xdr:cNvPr id="1468" name="Szövegdoboz 2">
          <a:extLst>
            <a:ext uri="{FF2B5EF4-FFF2-40B4-BE49-F238E27FC236}">
              <a16:creationId xmlns:a16="http://schemas.microsoft.com/office/drawing/2014/main" id="{00000000-0008-0000-0000-0000BC050000}"/>
            </a:ext>
          </a:extLst>
        </xdr:cNvPr>
        <xdr:cNvSpPr txBox="1"/>
      </xdr:nvSpPr>
      <xdr:spPr>
        <a:xfrm>
          <a:off x="12058650"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32</xdr:row>
      <xdr:rowOff>0</xdr:rowOff>
    </xdr:from>
    <xdr:ext cx="184731" cy="264560"/>
    <xdr:sp macro="" textlink="">
      <xdr:nvSpPr>
        <xdr:cNvPr id="1469" name="Szövegdoboz 2">
          <a:extLst>
            <a:ext uri="{FF2B5EF4-FFF2-40B4-BE49-F238E27FC236}">
              <a16:creationId xmlns:a16="http://schemas.microsoft.com/office/drawing/2014/main" id="{00000000-0008-0000-0000-0000BD050000}"/>
            </a:ext>
          </a:extLst>
        </xdr:cNvPr>
        <xdr:cNvSpPr txBox="1"/>
      </xdr:nvSpPr>
      <xdr:spPr>
        <a:xfrm>
          <a:off x="12058650"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32</xdr:row>
      <xdr:rowOff>0</xdr:rowOff>
    </xdr:from>
    <xdr:ext cx="184731" cy="264560"/>
    <xdr:sp macro="" textlink="">
      <xdr:nvSpPr>
        <xdr:cNvPr id="1470" name="Szövegdoboz 2">
          <a:extLst>
            <a:ext uri="{FF2B5EF4-FFF2-40B4-BE49-F238E27FC236}">
              <a16:creationId xmlns:a16="http://schemas.microsoft.com/office/drawing/2014/main" id="{00000000-0008-0000-0000-0000BE050000}"/>
            </a:ext>
          </a:extLst>
        </xdr:cNvPr>
        <xdr:cNvSpPr txBox="1"/>
      </xdr:nvSpPr>
      <xdr:spPr>
        <a:xfrm>
          <a:off x="12058650"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33</xdr:row>
      <xdr:rowOff>0</xdr:rowOff>
    </xdr:from>
    <xdr:ext cx="184731" cy="264560"/>
    <xdr:sp macro="" textlink="">
      <xdr:nvSpPr>
        <xdr:cNvPr id="1471" name="Szövegdoboz 2">
          <a:extLst>
            <a:ext uri="{FF2B5EF4-FFF2-40B4-BE49-F238E27FC236}">
              <a16:creationId xmlns:a16="http://schemas.microsoft.com/office/drawing/2014/main" id="{00000000-0008-0000-0000-0000BF050000}"/>
            </a:ext>
          </a:extLst>
        </xdr:cNvPr>
        <xdr:cNvSpPr txBox="1"/>
      </xdr:nvSpPr>
      <xdr:spPr>
        <a:xfrm>
          <a:off x="12058650"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33</xdr:row>
      <xdr:rowOff>0</xdr:rowOff>
    </xdr:from>
    <xdr:ext cx="184731" cy="264560"/>
    <xdr:sp macro="" textlink="">
      <xdr:nvSpPr>
        <xdr:cNvPr id="1025" name="Szövegdoboz 2">
          <a:extLst>
            <a:ext uri="{FF2B5EF4-FFF2-40B4-BE49-F238E27FC236}">
              <a16:creationId xmlns:a16="http://schemas.microsoft.com/office/drawing/2014/main" id="{00000000-0008-0000-0000-000001040000}"/>
            </a:ext>
          </a:extLst>
        </xdr:cNvPr>
        <xdr:cNvSpPr txBox="1"/>
      </xdr:nvSpPr>
      <xdr:spPr>
        <a:xfrm>
          <a:off x="12058650"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33</xdr:row>
      <xdr:rowOff>0</xdr:rowOff>
    </xdr:from>
    <xdr:ext cx="184731" cy="264560"/>
    <xdr:sp macro="" textlink="">
      <xdr:nvSpPr>
        <xdr:cNvPr id="1026" name="Szövegdoboz 2">
          <a:extLst>
            <a:ext uri="{FF2B5EF4-FFF2-40B4-BE49-F238E27FC236}">
              <a16:creationId xmlns:a16="http://schemas.microsoft.com/office/drawing/2014/main" id="{00000000-0008-0000-0000-000002040000}"/>
            </a:ext>
          </a:extLst>
        </xdr:cNvPr>
        <xdr:cNvSpPr txBox="1"/>
      </xdr:nvSpPr>
      <xdr:spPr>
        <a:xfrm>
          <a:off x="12058650"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34</xdr:row>
      <xdr:rowOff>0</xdr:rowOff>
    </xdr:from>
    <xdr:ext cx="184731" cy="264560"/>
    <xdr:sp macro="" textlink="">
      <xdr:nvSpPr>
        <xdr:cNvPr id="1027" name="Szövegdoboz 2">
          <a:extLst>
            <a:ext uri="{FF2B5EF4-FFF2-40B4-BE49-F238E27FC236}">
              <a16:creationId xmlns:a16="http://schemas.microsoft.com/office/drawing/2014/main" id="{00000000-0008-0000-0000-000003040000}"/>
            </a:ext>
          </a:extLst>
        </xdr:cNvPr>
        <xdr:cNvSpPr txBox="1"/>
      </xdr:nvSpPr>
      <xdr:spPr>
        <a:xfrm>
          <a:off x="12058650"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34</xdr:row>
      <xdr:rowOff>0</xdr:rowOff>
    </xdr:from>
    <xdr:ext cx="184731" cy="264560"/>
    <xdr:sp macro="" textlink="">
      <xdr:nvSpPr>
        <xdr:cNvPr id="1028" name="Szövegdoboz 2">
          <a:extLst>
            <a:ext uri="{FF2B5EF4-FFF2-40B4-BE49-F238E27FC236}">
              <a16:creationId xmlns:a16="http://schemas.microsoft.com/office/drawing/2014/main" id="{00000000-0008-0000-0000-000004040000}"/>
            </a:ext>
          </a:extLst>
        </xdr:cNvPr>
        <xdr:cNvSpPr txBox="1"/>
      </xdr:nvSpPr>
      <xdr:spPr>
        <a:xfrm>
          <a:off x="12058650"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34</xdr:row>
      <xdr:rowOff>0</xdr:rowOff>
    </xdr:from>
    <xdr:ext cx="184731" cy="264560"/>
    <xdr:sp macro="" textlink="">
      <xdr:nvSpPr>
        <xdr:cNvPr id="1029" name="Szövegdoboz 2">
          <a:extLst>
            <a:ext uri="{FF2B5EF4-FFF2-40B4-BE49-F238E27FC236}">
              <a16:creationId xmlns:a16="http://schemas.microsoft.com/office/drawing/2014/main" id="{00000000-0008-0000-0000-000005040000}"/>
            </a:ext>
          </a:extLst>
        </xdr:cNvPr>
        <xdr:cNvSpPr txBox="1"/>
      </xdr:nvSpPr>
      <xdr:spPr>
        <a:xfrm>
          <a:off x="12058650"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35</xdr:row>
      <xdr:rowOff>0</xdr:rowOff>
    </xdr:from>
    <xdr:ext cx="184731" cy="264560"/>
    <xdr:sp macro="" textlink="">
      <xdr:nvSpPr>
        <xdr:cNvPr id="1042" name="Szövegdoboz 2">
          <a:extLst>
            <a:ext uri="{FF2B5EF4-FFF2-40B4-BE49-F238E27FC236}">
              <a16:creationId xmlns:a16="http://schemas.microsoft.com/office/drawing/2014/main" id="{00000000-0008-0000-0000-000012040000}"/>
            </a:ext>
          </a:extLst>
        </xdr:cNvPr>
        <xdr:cNvSpPr txBox="1"/>
      </xdr:nvSpPr>
      <xdr:spPr>
        <a:xfrm>
          <a:off x="12058650"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35</xdr:row>
      <xdr:rowOff>0</xdr:rowOff>
    </xdr:from>
    <xdr:ext cx="184731" cy="264560"/>
    <xdr:sp macro="" textlink="">
      <xdr:nvSpPr>
        <xdr:cNvPr id="1472" name="Szövegdoboz 2">
          <a:extLst>
            <a:ext uri="{FF2B5EF4-FFF2-40B4-BE49-F238E27FC236}">
              <a16:creationId xmlns:a16="http://schemas.microsoft.com/office/drawing/2014/main" id="{00000000-0008-0000-0000-0000C0050000}"/>
            </a:ext>
          </a:extLst>
        </xdr:cNvPr>
        <xdr:cNvSpPr txBox="1"/>
      </xdr:nvSpPr>
      <xdr:spPr>
        <a:xfrm>
          <a:off x="12058650"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35</xdr:row>
      <xdr:rowOff>0</xdr:rowOff>
    </xdr:from>
    <xdr:ext cx="184731" cy="264560"/>
    <xdr:sp macro="" textlink="">
      <xdr:nvSpPr>
        <xdr:cNvPr id="1473" name="Szövegdoboz 2">
          <a:extLst>
            <a:ext uri="{FF2B5EF4-FFF2-40B4-BE49-F238E27FC236}">
              <a16:creationId xmlns:a16="http://schemas.microsoft.com/office/drawing/2014/main" id="{00000000-0008-0000-0000-0000C1050000}"/>
            </a:ext>
          </a:extLst>
        </xdr:cNvPr>
        <xdr:cNvSpPr txBox="1"/>
      </xdr:nvSpPr>
      <xdr:spPr>
        <a:xfrm>
          <a:off x="12058650"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36</xdr:row>
      <xdr:rowOff>0</xdr:rowOff>
    </xdr:from>
    <xdr:ext cx="184731" cy="264560"/>
    <xdr:sp macro="" textlink="">
      <xdr:nvSpPr>
        <xdr:cNvPr id="1474" name="Szövegdoboz 2">
          <a:extLst>
            <a:ext uri="{FF2B5EF4-FFF2-40B4-BE49-F238E27FC236}">
              <a16:creationId xmlns:a16="http://schemas.microsoft.com/office/drawing/2014/main" id="{00000000-0008-0000-0000-0000C2050000}"/>
            </a:ext>
          </a:extLst>
        </xdr:cNvPr>
        <xdr:cNvSpPr txBox="1"/>
      </xdr:nvSpPr>
      <xdr:spPr>
        <a:xfrm>
          <a:off x="12058650"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36</xdr:row>
      <xdr:rowOff>0</xdr:rowOff>
    </xdr:from>
    <xdr:ext cx="184731" cy="264560"/>
    <xdr:sp macro="" textlink="">
      <xdr:nvSpPr>
        <xdr:cNvPr id="1475" name="Szövegdoboz 2">
          <a:extLst>
            <a:ext uri="{FF2B5EF4-FFF2-40B4-BE49-F238E27FC236}">
              <a16:creationId xmlns:a16="http://schemas.microsoft.com/office/drawing/2014/main" id="{00000000-0008-0000-0000-0000C3050000}"/>
            </a:ext>
          </a:extLst>
        </xdr:cNvPr>
        <xdr:cNvSpPr txBox="1"/>
      </xdr:nvSpPr>
      <xdr:spPr>
        <a:xfrm>
          <a:off x="12058650"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36</xdr:row>
      <xdr:rowOff>0</xdr:rowOff>
    </xdr:from>
    <xdr:ext cx="184731" cy="264560"/>
    <xdr:sp macro="" textlink="">
      <xdr:nvSpPr>
        <xdr:cNvPr id="1476" name="Szövegdoboz 2">
          <a:extLst>
            <a:ext uri="{FF2B5EF4-FFF2-40B4-BE49-F238E27FC236}">
              <a16:creationId xmlns:a16="http://schemas.microsoft.com/office/drawing/2014/main" id="{00000000-0008-0000-0000-0000C4050000}"/>
            </a:ext>
          </a:extLst>
        </xdr:cNvPr>
        <xdr:cNvSpPr txBox="1"/>
      </xdr:nvSpPr>
      <xdr:spPr>
        <a:xfrm>
          <a:off x="12058650"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37</xdr:row>
      <xdr:rowOff>0</xdr:rowOff>
    </xdr:from>
    <xdr:ext cx="184731" cy="264560"/>
    <xdr:sp macro="" textlink="">
      <xdr:nvSpPr>
        <xdr:cNvPr id="1477" name="Szövegdoboz 2">
          <a:extLst>
            <a:ext uri="{FF2B5EF4-FFF2-40B4-BE49-F238E27FC236}">
              <a16:creationId xmlns:a16="http://schemas.microsoft.com/office/drawing/2014/main" id="{00000000-0008-0000-0000-0000C5050000}"/>
            </a:ext>
          </a:extLst>
        </xdr:cNvPr>
        <xdr:cNvSpPr txBox="1"/>
      </xdr:nvSpPr>
      <xdr:spPr>
        <a:xfrm>
          <a:off x="12058650"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37</xdr:row>
      <xdr:rowOff>0</xdr:rowOff>
    </xdr:from>
    <xdr:ext cx="184731" cy="264560"/>
    <xdr:sp macro="" textlink="">
      <xdr:nvSpPr>
        <xdr:cNvPr id="1478" name="Szövegdoboz 2">
          <a:extLst>
            <a:ext uri="{FF2B5EF4-FFF2-40B4-BE49-F238E27FC236}">
              <a16:creationId xmlns:a16="http://schemas.microsoft.com/office/drawing/2014/main" id="{00000000-0008-0000-0000-0000C6050000}"/>
            </a:ext>
          </a:extLst>
        </xdr:cNvPr>
        <xdr:cNvSpPr txBox="1"/>
      </xdr:nvSpPr>
      <xdr:spPr>
        <a:xfrm>
          <a:off x="12058650"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37</xdr:row>
      <xdr:rowOff>0</xdr:rowOff>
    </xdr:from>
    <xdr:ext cx="184731" cy="264560"/>
    <xdr:sp macro="" textlink="">
      <xdr:nvSpPr>
        <xdr:cNvPr id="1479" name="Szövegdoboz 2">
          <a:extLst>
            <a:ext uri="{FF2B5EF4-FFF2-40B4-BE49-F238E27FC236}">
              <a16:creationId xmlns:a16="http://schemas.microsoft.com/office/drawing/2014/main" id="{00000000-0008-0000-0000-0000C7050000}"/>
            </a:ext>
          </a:extLst>
        </xdr:cNvPr>
        <xdr:cNvSpPr txBox="1"/>
      </xdr:nvSpPr>
      <xdr:spPr>
        <a:xfrm>
          <a:off x="12058650" y="661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85</xdr:row>
      <xdr:rowOff>0</xdr:rowOff>
    </xdr:from>
    <xdr:ext cx="184731" cy="264560"/>
    <xdr:sp macro="" textlink="">
      <xdr:nvSpPr>
        <xdr:cNvPr id="7" name="Szövegdoboz 2">
          <a:extLst>
            <a:ext uri="{FF2B5EF4-FFF2-40B4-BE49-F238E27FC236}">
              <a16:creationId xmlns:a16="http://schemas.microsoft.com/office/drawing/2014/main" id="{00000000-0008-0000-0000-000007000000}"/>
            </a:ext>
          </a:extLst>
        </xdr:cNvPr>
        <xdr:cNvSpPr txBox="1"/>
      </xdr:nvSpPr>
      <xdr:spPr>
        <a:xfrm>
          <a:off x="14839950"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85</xdr:row>
      <xdr:rowOff>0</xdr:rowOff>
    </xdr:from>
    <xdr:ext cx="184731" cy="264560"/>
    <xdr:sp macro="" textlink="">
      <xdr:nvSpPr>
        <xdr:cNvPr id="13" name="Szövegdoboz 2">
          <a:extLst>
            <a:ext uri="{FF2B5EF4-FFF2-40B4-BE49-F238E27FC236}">
              <a16:creationId xmlns:a16="http://schemas.microsoft.com/office/drawing/2014/main" id="{00000000-0008-0000-0000-00000D000000}"/>
            </a:ext>
          </a:extLst>
        </xdr:cNvPr>
        <xdr:cNvSpPr txBox="1"/>
      </xdr:nvSpPr>
      <xdr:spPr>
        <a:xfrm>
          <a:off x="14839950"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85</xdr:row>
      <xdr:rowOff>0</xdr:rowOff>
    </xdr:from>
    <xdr:ext cx="184731" cy="264560"/>
    <xdr:sp macro="" textlink="">
      <xdr:nvSpPr>
        <xdr:cNvPr id="23" name="Szövegdoboz 2">
          <a:extLst>
            <a:ext uri="{FF2B5EF4-FFF2-40B4-BE49-F238E27FC236}">
              <a16:creationId xmlns:a16="http://schemas.microsoft.com/office/drawing/2014/main" id="{00000000-0008-0000-0000-000017000000}"/>
            </a:ext>
          </a:extLst>
        </xdr:cNvPr>
        <xdr:cNvSpPr txBox="1"/>
      </xdr:nvSpPr>
      <xdr:spPr>
        <a:xfrm>
          <a:off x="14839950"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85</xdr:row>
      <xdr:rowOff>0</xdr:rowOff>
    </xdr:from>
    <xdr:ext cx="184731" cy="264560"/>
    <xdr:sp macro="" textlink="">
      <xdr:nvSpPr>
        <xdr:cNvPr id="1467" name="Szövegdoboz 2">
          <a:extLst>
            <a:ext uri="{FF2B5EF4-FFF2-40B4-BE49-F238E27FC236}">
              <a16:creationId xmlns:a16="http://schemas.microsoft.com/office/drawing/2014/main" id="{00000000-0008-0000-0000-0000BB050000}"/>
            </a:ext>
          </a:extLst>
        </xdr:cNvPr>
        <xdr:cNvSpPr txBox="1"/>
      </xdr:nvSpPr>
      <xdr:spPr>
        <a:xfrm>
          <a:off x="14839950"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85</xdr:row>
      <xdr:rowOff>0</xdr:rowOff>
    </xdr:from>
    <xdr:ext cx="184731" cy="264560"/>
    <xdr:sp macro="" textlink="">
      <xdr:nvSpPr>
        <xdr:cNvPr id="1480" name="Szövegdoboz 2">
          <a:extLst>
            <a:ext uri="{FF2B5EF4-FFF2-40B4-BE49-F238E27FC236}">
              <a16:creationId xmlns:a16="http://schemas.microsoft.com/office/drawing/2014/main" id="{00000000-0008-0000-0000-0000C8050000}"/>
            </a:ext>
          </a:extLst>
        </xdr:cNvPr>
        <xdr:cNvSpPr txBox="1"/>
      </xdr:nvSpPr>
      <xdr:spPr>
        <a:xfrm>
          <a:off x="14839950"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83</xdr:row>
      <xdr:rowOff>0</xdr:rowOff>
    </xdr:from>
    <xdr:ext cx="184731" cy="264560"/>
    <xdr:sp macro="" textlink="">
      <xdr:nvSpPr>
        <xdr:cNvPr id="1481" name="Szövegdoboz 2">
          <a:extLst>
            <a:ext uri="{FF2B5EF4-FFF2-40B4-BE49-F238E27FC236}">
              <a16:creationId xmlns:a16="http://schemas.microsoft.com/office/drawing/2014/main" id="{00000000-0008-0000-0000-0000C9050000}"/>
            </a:ext>
          </a:extLst>
        </xdr:cNvPr>
        <xdr:cNvSpPr txBox="1"/>
      </xdr:nvSpPr>
      <xdr:spPr>
        <a:xfrm>
          <a:off x="12020550" y="713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83</xdr:row>
      <xdr:rowOff>0</xdr:rowOff>
    </xdr:from>
    <xdr:ext cx="184731" cy="264560"/>
    <xdr:sp macro="" textlink="">
      <xdr:nvSpPr>
        <xdr:cNvPr id="1482" name="Szövegdoboz 2">
          <a:extLst>
            <a:ext uri="{FF2B5EF4-FFF2-40B4-BE49-F238E27FC236}">
              <a16:creationId xmlns:a16="http://schemas.microsoft.com/office/drawing/2014/main" id="{00000000-0008-0000-0000-0000CA050000}"/>
            </a:ext>
          </a:extLst>
        </xdr:cNvPr>
        <xdr:cNvSpPr txBox="1"/>
      </xdr:nvSpPr>
      <xdr:spPr>
        <a:xfrm>
          <a:off x="12020550" y="713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83</xdr:row>
      <xdr:rowOff>0</xdr:rowOff>
    </xdr:from>
    <xdr:ext cx="184731" cy="264560"/>
    <xdr:sp macro="" textlink="">
      <xdr:nvSpPr>
        <xdr:cNvPr id="1483" name="Szövegdoboz 2">
          <a:extLst>
            <a:ext uri="{FF2B5EF4-FFF2-40B4-BE49-F238E27FC236}">
              <a16:creationId xmlns:a16="http://schemas.microsoft.com/office/drawing/2014/main" id="{00000000-0008-0000-0000-0000CB050000}"/>
            </a:ext>
          </a:extLst>
        </xdr:cNvPr>
        <xdr:cNvSpPr txBox="1"/>
      </xdr:nvSpPr>
      <xdr:spPr>
        <a:xfrm>
          <a:off x="12020550" y="7134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84</xdr:row>
      <xdr:rowOff>0</xdr:rowOff>
    </xdr:from>
    <xdr:ext cx="184731" cy="264560"/>
    <xdr:sp macro="" textlink="">
      <xdr:nvSpPr>
        <xdr:cNvPr id="1484" name="Szövegdoboz 2">
          <a:extLst>
            <a:ext uri="{FF2B5EF4-FFF2-40B4-BE49-F238E27FC236}">
              <a16:creationId xmlns:a16="http://schemas.microsoft.com/office/drawing/2014/main" id="{00000000-0008-0000-0000-0000CC050000}"/>
            </a:ext>
          </a:extLst>
        </xdr:cNvPr>
        <xdr:cNvSpPr txBox="1"/>
      </xdr:nvSpPr>
      <xdr:spPr>
        <a:xfrm>
          <a:off x="120205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84</xdr:row>
      <xdr:rowOff>0</xdr:rowOff>
    </xdr:from>
    <xdr:ext cx="184731" cy="264560"/>
    <xdr:sp macro="" textlink="">
      <xdr:nvSpPr>
        <xdr:cNvPr id="1485" name="Szövegdoboz 2">
          <a:extLst>
            <a:ext uri="{FF2B5EF4-FFF2-40B4-BE49-F238E27FC236}">
              <a16:creationId xmlns:a16="http://schemas.microsoft.com/office/drawing/2014/main" id="{00000000-0008-0000-0000-0000CD050000}"/>
            </a:ext>
          </a:extLst>
        </xdr:cNvPr>
        <xdr:cNvSpPr txBox="1"/>
      </xdr:nvSpPr>
      <xdr:spPr>
        <a:xfrm>
          <a:off x="120205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84</xdr:row>
      <xdr:rowOff>0</xdr:rowOff>
    </xdr:from>
    <xdr:ext cx="184731" cy="264560"/>
    <xdr:sp macro="" textlink="">
      <xdr:nvSpPr>
        <xdr:cNvPr id="1486" name="Szövegdoboz 2">
          <a:extLst>
            <a:ext uri="{FF2B5EF4-FFF2-40B4-BE49-F238E27FC236}">
              <a16:creationId xmlns:a16="http://schemas.microsoft.com/office/drawing/2014/main" id="{00000000-0008-0000-0000-0000CE050000}"/>
            </a:ext>
          </a:extLst>
        </xdr:cNvPr>
        <xdr:cNvSpPr txBox="1"/>
      </xdr:nvSpPr>
      <xdr:spPr>
        <a:xfrm>
          <a:off x="12020550" y="729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85</xdr:row>
      <xdr:rowOff>0</xdr:rowOff>
    </xdr:from>
    <xdr:ext cx="184731" cy="264560"/>
    <xdr:sp macro="" textlink="">
      <xdr:nvSpPr>
        <xdr:cNvPr id="1487" name="Szövegdoboz 2">
          <a:extLst>
            <a:ext uri="{FF2B5EF4-FFF2-40B4-BE49-F238E27FC236}">
              <a16:creationId xmlns:a16="http://schemas.microsoft.com/office/drawing/2014/main" id="{00000000-0008-0000-0000-0000CF050000}"/>
            </a:ext>
          </a:extLst>
        </xdr:cNvPr>
        <xdr:cNvSpPr txBox="1"/>
      </xdr:nvSpPr>
      <xdr:spPr>
        <a:xfrm>
          <a:off x="12020550"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85</xdr:row>
      <xdr:rowOff>0</xdr:rowOff>
    </xdr:from>
    <xdr:ext cx="184731" cy="264560"/>
    <xdr:sp macro="" textlink="">
      <xdr:nvSpPr>
        <xdr:cNvPr id="1488" name="Szövegdoboz 2">
          <a:extLst>
            <a:ext uri="{FF2B5EF4-FFF2-40B4-BE49-F238E27FC236}">
              <a16:creationId xmlns:a16="http://schemas.microsoft.com/office/drawing/2014/main" id="{00000000-0008-0000-0000-0000D0050000}"/>
            </a:ext>
          </a:extLst>
        </xdr:cNvPr>
        <xdr:cNvSpPr txBox="1"/>
      </xdr:nvSpPr>
      <xdr:spPr>
        <a:xfrm>
          <a:off x="12020550"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85</xdr:row>
      <xdr:rowOff>0</xdr:rowOff>
    </xdr:from>
    <xdr:ext cx="184731" cy="264560"/>
    <xdr:sp macro="" textlink="">
      <xdr:nvSpPr>
        <xdr:cNvPr id="1489" name="Szövegdoboz 2">
          <a:extLst>
            <a:ext uri="{FF2B5EF4-FFF2-40B4-BE49-F238E27FC236}">
              <a16:creationId xmlns:a16="http://schemas.microsoft.com/office/drawing/2014/main" id="{00000000-0008-0000-0000-0000D1050000}"/>
            </a:ext>
          </a:extLst>
        </xdr:cNvPr>
        <xdr:cNvSpPr txBox="1"/>
      </xdr:nvSpPr>
      <xdr:spPr>
        <a:xfrm>
          <a:off x="12020550" y="770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38</xdr:row>
      <xdr:rowOff>0</xdr:rowOff>
    </xdr:from>
    <xdr:ext cx="184731" cy="264560"/>
    <xdr:sp macro="" textlink="">
      <xdr:nvSpPr>
        <xdr:cNvPr id="1490" name="Szövegdoboz 2">
          <a:extLst>
            <a:ext uri="{FF2B5EF4-FFF2-40B4-BE49-F238E27FC236}">
              <a16:creationId xmlns:a16="http://schemas.microsoft.com/office/drawing/2014/main" id="{00000000-0008-0000-0000-0000D2050000}"/>
            </a:ext>
          </a:extLst>
        </xdr:cNvPr>
        <xdr:cNvSpPr txBox="1"/>
      </xdr:nvSpPr>
      <xdr:spPr>
        <a:xfrm>
          <a:off x="12020550" y="797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38</xdr:row>
      <xdr:rowOff>0</xdr:rowOff>
    </xdr:from>
    <xdr:ext cx="184731" cy="264560"/>
    <xdr:sp macro="" textlink="">
      <xdr:nvSpPr>
        <xdr:cNvPr id="1491" name="Szövegdoboz 2">
          <a:extLst>
            <a:ext uri="{FF2B5EF4-FFF2-40B4-BE49-F238E27FC236}">
              <a16:creationId xmlns:a16="http://schemas.microsoft.com/office/drawing/2014/main" id="{00000000-0008-0000-0000-0000D3050000}"/>
            </a:ext>
          </a:extLst>
        </xdr:cNvPr>
        <xdr:cNvSpPr txBox="1"/>
      </xdr:nvSpPr>
      <xdr:spPr>
        <a:xfrm>
          <a:off x="12020550" y="797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38</xdr:row>
      <xdr:rowOff>0</xdr:rowOff>
    </xdr:from>
    <xdr:ext cx="184731" cy="264560"/>
    <xdr:sp macro="" textlink="">
      <xdr:nvSpPr>
        <xdr:cNvPr id="1492" name="Szövegdoboz 2">
          <a:extLst>
            <a:ext uri="{FF2B5EF4-FFF2-40B4-BE49-F238E27FC236}">
              <a16:creationId xmlns:a16="http://schemas.microsoft.com/office/drawing/2014/main" id="{00000000-0008-0000-0000-0000D4050000}"/>
            </a:ext>
          </a:extLst>
        </xdr:cNvPr>
        <xdr:cNvSpPr txBox="1"/>
      </xdr:nvSpPr>
      <xdr:spPr>
        <a:xfrm>
          <a:off x="12020550" y="797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41</xdr:row>
      <xdr:rowOff>0</xdr:rowOff>
    </xdr:from>
    <xdr:ext cx="184731" cy="264560"/>
    <xdr:sp macro="" textlink="">
      <xdr:nvSpPr>
        <xdr:cNvPr id="1080" name="Szövegdoboz 2">
          <a:extLst>
            <a:ext uri="{FF2B5EF4-FFF2-40B4-BE49-F238E27FC236}">
              <a16:creationId xmlns:a16="http://schemas.microsoft.com/office/drawing/2014/main" id="{00000000-0008-0000-0000-000038040000}"/>
            </a:ext>
          </a:extLst>
        </xdr:cNvPr>
        <xdr:cNvSpPr txBox="1"/>
      </xdr:nvSpPr>
      <xdr:spPr>
        <a:xfrm>
          <a:off x="16430625"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41</xdr:row>
      <xdr:rowOff>0</xdr:rowOff>
    </xdr:from>
    <xdr:ext cx="184731" cy="264560"/>
    <xdr:sp macro="" textlink="">
      <xdr:nvSpPr>
        <xdr:cNvPr id="1493" name="Szövegdoboz 2">
          <a:extLst>
            <a:ext uri="{FF2B5EF4-FFF2-40B4-BE49-F238E27FC236}">
              <a16:creationId xmlns:a16="http://schemas.microsoft.com/office/drawing/2014/main" id="{00000000-0008-0000-0000-0000D5050000}"/>
            </a:ext>
          </a:extLst>
        </xdr:cNvPr>
        <xdr:cNvSpPr txBox="1"/>
      </xdr:nvSpPr>
      <xdr:spPr>
        <a:xfrm>
          <a:off x="16430625"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41</xdr:row>
      <xdr:rowOff>0</xdr:rowOff>
    </xdr:from>
    <xdr:ext cx="184731" cy="264560"/>
    <xdr:sp macro="" textlink="">
      <xdr:nvSpPr>
        <xdr:cNvPr id="1494" name="Szövegdoboz 2">
          <a:extLst>
            <a:ext uri="{FF2B5EF4-FFF2-40B4-BE49-F238E27FC236}">
              <a16:creationId xmlns:a16="http://schemas.microsoft.com/office/drawing/2014/main" id="{00000000-0008-0000-0000-0000D6050000}"/>
            </a:ext>
          </a:extLst>
        </xdr:cNvPr>
        <xdr:cNvSpPr txBox="1"/>
      </xdr:nvSpPr>
      <xdr:spPr>
        <a:xfrm>
          <a:off x="16430625"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41</xdr:row>
      <xdr:rowOff>0</xdr:rowOff>
    </xdr:from>
    <xdr:ext cx="184731" cy="264560"/>
    <xdr:sp macro="" textlink="">
      <xdr:nvSpPr>
        <xdr:cNvPr id="1495" name="Szövegdoboz 2">
          <a:extLst>
            <a:ext uri="{FF2B5EF4-FFF2-40B4-BE49-F238E27FC236}">
              <a16:creationId xmlns:a16="http://schemas.microsoft.com/office/drawing/2014/main" id="{00000000-0008-0000-0000-0000D7050000}"/>
            </a:ext>
          </a:extLst>
        </xdr:cNvPr>
        <xdr:cNvSpPr txBox="1"/>
      </xdr:nvSpPr>
      <xdr:spPr>
        <a:xfrm>
          <a:off x="16430625"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41</xdr:row>
      <xdr:rowOff>0</xdr:rowOff>
    </xdr:from>
    <xdr:ext cx="184731" cy="264560"/>
    <xdr:sp macro="" textlink="">
      <xdr:nvSpPr>
        <xdr:cNvPr id="1496" name="Szövegdoboz 2">
          <a:extLst>
            <a:ext uri="{FF2B5EF4-FFF2-40B4-BE49-F238E27FC236}">
              <a16:creationId xmlns:a16="http://schemas.microsoft.com/office/drawing/2014/main" id="{00000000-0008-0000-0000-0000D8050000}"/>
            </a:ext>
          </a:extLst>
        </xdr:cNvPr>
        <xdr:cNvSpPr txBox="1"/>
      </xdr:nvSpPr>
      <xdr:spPr>
        <a:xfrm>
          <a:off x="16430625"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16</xdr:col>
      <xdr:colOff>0</xdr:colOff>
      <xdr:row>41</xdr:row>
      <xdr:rowOff>0</xdr:rowOff>
    </xdr:from>
    <xdr:ext cx="184731" cy="264560"/>
    <xdr:sp macro="" textlink="">
      <xdr:nvSpPr>
        <xdr:cNvPr id="1497" name="Szövegdoboz 2">
          <a:extLst>
            <a:ext uri="{FF2B5EF4-FFF2-40B4-BE49-F238E27FC236}">
              <a16:creationId xmlns:a16="http://schemas.microsoft.com/office/drawing/2014/main" id="{00000000-0008-0000-0000-0000D9050000}"/>
            </a:ext>
          </a:extLst>
        </xdr:cNvPr>
        <xdr:cNvSpPr txBox="1"/>
      </xdr:nvSpPr>
      <xdr:spPr>
        <a:xfrm>
          <a:off x="19611975"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16</xdr:col>
      <xdr:colOff>0</xdr:colOff>
      <xdr:row>41</xdr:row>
      <xdr:rowOff>0</xdr:rowOff>
    </xdr:from>
    <xdr:ext cx="184731" cy="264560"/>
    <xdr:sp macro="" textlink="">
      <xdr:nvSpPr>
        <xdr:cNvPr id="1498" name="Szövegdoboz 2">
          <a:extLst>
            <a:ext uri="{FF2B5EF4-FFF2-40B4-BE49-F238E27FC236}">
              <a16:creationId xmlns:a16="http://schemas.microsoft.com/office/drawing/2014/main" id="{00000000-0008-0000-0000-0000DA050000}"/>
            </a:ext>
          </a:extLst>
        </xdr:cNvPr>
        <xdr:cNvSpPr txBox="1"/>
      </xdr:nvSpPr>
      <xdr:spPr>
        <a:xfrm>
          <a:off x="19611975"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16</xdr:col>
      <xdr:colOff>0</xdr:colOff>
      <xdr:row>41</xdr:row>
      <xdr:rowOff>0</xdr:rowOff>
    </xdr:from>
    <xdr:ext cx="184731" cy="264560"/>
    <xdr:sp macro="" textlink="">
      <xdr:nvSpPr>
        <xdr:cNvPr id="1499" name="Szövegdoboz 2">
          <a:extLst>
            <a:ext uri="{FF2B5EF4-FFF2-40B4-BE49-F238E27FC236}">
              <a16:creationId xmlns:a16="http://schemas.microsoft.com/office/drawing/2014/main" id="{00000000-0008-0000-0000-0000DB050000}"/>
            </a:ext>
          </a:extLst>
        </xdr:cNvPr>
        <xdr:cNvSpPr txBox="1"/>
      </xdr:nvSpPr>
      <xdr:spPr>
        <a:xfrm>
          <a:off x="19611975"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16</xdr:col>
      <xdr:colOff>0</xdr:colOff>
      <xdr:row>41</xdr:row>
      <xdr:rowOff>0</xdr:rowOff>
    </xdr:from>
    <xdr:ext cx="184731" cy="264560"/>
    <xdr:sp macro="" textlink="">
      <xdr:nvSpPr>
        <xdr:cNvPr id="1500" name="Szövegdoboz 2">
          <a:extLst>
            <a:ext uri="{FF2B5EF4-FFF2-40B4-BE49-F238E27FC236}">
              <a16:creationId xmlns:a16="http://schemas.microsoft.com/office/drawing/2014/main" id="{00000000-0008-0000-0000-0000DC050000}"/>
            </a:ext>
          </a:extLst>
        </xdr:cNvPr>
        <xdr:cNvSpPr txBox="1"/>
      </xdr:nvSpPr>
      <xdr:spPr>
        <a:xfrm>
          <a:off x="19611975"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16</xdr:col>
      <xdr:colOff>0</xdr:colOff>
      <xdr:row>41</xdr:row>
      <xdr:rowOff>0</xdr:rowOff>
    </xdr:from>
    <xdr:ext cx="184731" cy="264560"/>
    <xdr:sp macro="" textlink="">
      <xdr:nvSpPr>
        <xdr:cNvPr id="1501" name="Szövegdoboz 2">
          <a:extLst>
            <a:ext uri="{FF2B5EF4-FFF2-40B4-BE49-F238E27FC236}">
              <a16:creationId xmlns:a16="http://schemas.microsoft.com/office/drawing/2014/main" id="{00000000-0008-0000-0000-0000DD050000}"/>
            </a:ext>
          </a:extLst>
        </xdr:cNvPr>
        <xdr:cNvSpPr txBox="1"/>
      </xdr:nvSpPr>
      <xdr:spPr>
        <a:xfrm>
          <a:off x="19611975"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39</xdr:row>
      <xdr:rowOff>0</xdr:rowOff>
    </xdr:from>
    <xdr:ext cx="184731" cy="264560"/>
    <xdr:sp macro="" textlink="">
      <xdr:nvSpPr>
        <xdr:cNvPr id="1502" name="Szövegdoboz 2">
          <a:extLst>
            <a:ext uri="{FF2B5EF4-FFF2-40B4-BE49-F238E27FC236}">
              <a16:creationId xmlns:a16="http://schemas.microsoft.com/office/drawing/2014/main" id="{00000000-0008-0000-0000-0000DE050000}"/>
            </a:ext>
          </a:extLst>
        </xdr:cNvPr>
        <xdr:cNvSpPr txBox="1"/>
      </xdr:nvSpPr>
      <xdr:spPr>
        <a:xfrm>
          <a:off x="13315950" y="755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39</xdr:row>
      <xdr:rowOff>0</xdr:rowOff>
    </xdr:from>
    <xdr:ext cx="184731" cy="264560"/>
    <xdr:sp macro="" textlink="">
      <xdr:nvSpPr>
        <xdr:cNvPr id="1503" name="Szövegdoboz 2">
          <a:extLst>
            <a:ext uri="{FF2B5EF4-FFF2-40B4-BE49-F238E27FC236}">
              <a16:creationId xmlns:a16="http://schemas.microsoft.com/office/drawing/2014/main" id="{00000000-0008-0000-0000-0000DF050000}"/>
            </a:ext>
          </a:extLst>
        </xdr:cNvPr>
        <xdr:cNvSpPr txBox="1"/>
      </xdr:nvSpPr>
      <xdr:spPr>
        <a:xfrm>
          <a:off x="13315950" y="755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39</xdr:row>
      <xdr:rowOff>0</xdr:rowOff>
    </xdr:from>
    <xdr:ext cx="184731" cy="264560"/>
    <xdr:sp macro="" textlink="">
      <xdr:nvSpPr>
        <xdr:cNvPr id="1504" name="Szövegdoboz 2">
          <a:extLst>
            <a:ext uri="{FF2B5EF4-FFF2-40B4-BE49-F238E27FC236}">
              <a16:creationId xmlns:a16="http://schemas.microsoft.com/office/drawing/2014/main" id="{00000000-0008-0000-0000-0000E0050000}"/>
            </a:ext>
          </a:extLst>
        </xdr:cNvPr>
        <xdr:cNvSpPr txBox="1"/>
      </xdr:nvSpPr>
      <xdr:spPr>
        <a:xfrm>
          <a:off x="13315950" y="755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40</xdr:row>
      <xdr:rowOff>0</xdr:rowOff>
    </xdr:from>
    <xdr:ext cx="184731" cy="264560"/>
    <xdr:sp macro="" textlink="">
      <xdr:nvSpPr>
        <xdr:cNvPr id="1505" name="Szövegdoboz 2">
          <a:extLst>
            <a:ext uri="{FF2B5EF4-FFF2-40B4-BE49-F238E27FC236}">
              <a16:creationId xmlns:a16="http://schemas.microsoft.com/office/drawing/2014/main" id="{00000000-0008-0000-0000-0000E1050000}"/>
            </a:ext>
          </a:extLst>
        </xdr:cNvPr>
        <xdr:cNvSpPr txBox="1"/>
      </xdr:nvSpPr>
      <xdr:spPr>
        <a:xfrm>
          <a:off x="13315950" y="771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40</xdr:row>
      <xdr:rowOff>0</xdr:rowOff>
    </xdr:from>
    <xdr:ext cx="184731" cy="264560"/>
    <xdr:sp macro="" textlink="">
      <xdr:nvSpPr>
        <xdr:cNvPr id="1506" name="Szövegdoboz 2">
          <a:extLst>
            <a:ext uri="{FF2B5EF4-FFF2-40B4-BE49-F238E27FC236}">
              <a16:creationId xmlns:a16="http://schemas.microsoft.com/office/drawing/2014/main" id="{00000000-0008-0000-0000-0000E2050000}"/>
            </a:ext>
          </a:extLst>
        </xdr:cNvPr>
        <xdr:cNvSpPr txBox="1"/>
      </xdr:nvSpPr>
      <xdr:spPr>
        <a:xfrm>
          <a:off x="13315950" y="771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40</xdr:row>
      <xdr:rowOff>0</xdr:rowOff>
    </xdr:from>
    <xdr:ext cx="184731" cy="264560"/>
    <xdr:sp macro="" textlink="">
      <xdr:nvSpPr>
        <xdr:cNvPr id="1507" name="Szövegdoboz 2">
          <a:extLst>
            <a:ext uri="{FF2B5EF4-FFF2-40B4-BE49-F238E27FC236}">
              <a16:creationId xmlns:a16="http://schemas.microsoft.com/office/drawing/2014/main" id="{00000000-0008-0000-0000-0000E3050000}"/>
            </a:ext>
          </a:extLst>
        </xdr:cNvPr>
        <xdr:cNvSpPr txBox="1"/>
      </xdr:nvSpPr>
      <xdr:spPr>
        <a:xfrm>
          <a:off x="13315950" y="771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41</xdr:row>
      <xdr:rowOff>0</xdr:rowOff>
    </xdr:from>
    <xdr:ext cx="184731" cy="264560"/>
    <xdr:sp macro="" textlink="">
      <xdr:nvSpPr>
        <xdr:cNvPr id="1508" name="Szövegdoboz 2">
          <a:extLst>
            <a:ext uri="{FF2B5EF4-FFF2-40B4-BE49-F238E27FC236}">
              <a16:creationId xmlns:a16="http://schemas.microsoft.com/office/drawing/2014/main" id="{00000000-0008-0000-0000-0000E4050000}"/>
            </a:ext>
          </a:extLst>
        </xdr:cNvPr>
        <xdr:cNvSpPr txBox="1"/>
      </xdr:nvSpPr>
      <xdr:spPr>
        <a:xfrm>
          <a:off x="13315950"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41</xdr:row>
      <xdr:rowOff>0</xdr:rowOff>
    </xdr:from>
    <xdr:ext cx="184731" cy="264560"/>
    <xdr:sp macro="" textlink="">
      <xdr:nvSpPr>
        <xdr:cNvPr id="1509" name="Szövegdoboz 2">
          <a:extLst>
            <a:ext uri="{FF2B5EF4-FFF2-40B4-BE49-F238E27FC236}">
              <a16:creationId xmlns:a16="http://schemas.microsoft.com/office/drawing/2014/main" id="{00000000-0008-0000-0000-0000E5050000}"/>
            </a:ext>
          </a:extLst>
        </xdr:cNvPr>
        <xdr:cNvSpPr txBox="1"/>
      </xdr:nvSpPr>
      <xdr:spPr>
        <a:xfrm>
          <a:off x="13315950"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41</xdr:row>
      <xdr:rowOff>0</xdr:rowOff>
    </xdr:from>
    <xdr:ext cx="184731" cy="264560"/>
    <xdr:sp macro="" textlink="">
      <xdr:nvSpPr>
        <xdr:cNvPr id="1510" name="Szövegdoboz 2">
          <a:extLst>
            <a:ext uri="{FF2B5EF4-FFF2-40B4-BE49-F238E27FC236}">
              <a16:creationId xmlns:a16="http://schemas.microsoft.com/office/drawing/2014/main" id="{00000000-0008-0000-0000-0000E6050000}"/>
            </a:ext>
          </a:extLst>
        </xdr:cNvPr>
        <xdr:cNvSpPr txBox="1"/>
      </xdr:nvSpPr>
      <xdr:spPr>
        <a:xfrm>
          <a:off x="13315950"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39</xdr:row>
      <xdr:rowOff>0</xdr:rowOff>
    </xdr:from>
    <xdr:ext cx="184731" cy="264560"/>
    <xdr:sp macro="" textlink="">
      <xdr:nvSpPr>
        <xdr:cNvPr id="1511" name="Szövegdoboz 2">
          <a:extLst>
            <a:ext uri="{FF2B5EF4-FFF2-40B4-BE49-F238E27FC236}">
              <a16:creationId xmlns:a16="http://schemas.microsoft.com/office/drawing/2014/main" id="{00000000-0008-0000-0000-0000E7050000}"/>
            </a:ext>
          </a:extLst>
        </xdr:cNvPr>
        <xdr:cNvSpPr txBox="1"/>
      </xdr:nvSpPr>
      <xdr:spPr>
        <a:xfrm>
          <a:off x="133159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39</xdr:row>
      <xdr:rowOff>0</xdr:rowOff>
    </xdr:from>
    <xdr:ext cx="184731" cy="264560"/>
    <xdr:sp macro="" textlink="">
      <xdr:nvSpPr>
        <xdr:cNvPr id="1512" name="Szövegdoboz 2">
          <a:extLst>
            <a:ext uri="{FF2B5EF4-FFF2-40B4-BE49-F238E27FC236}">
              <a16:creationId xmlns:a16="http://schemas.microsoft.com/office/drawing/2014/main" id="{00000000-0008-0000-0000-0000E8050000}"/>
            </a:ext>
          </a:extLst>
        </xdr:cNvPr>
        <xdr:cNvSpPr txBox="1"/>
      </xdr:nvSpPr>
      <xdr:spPr>
        <a:xfrm>
          <a:off x="133159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39</xdr:row>
      <xdr:rowOff>0</xdr:rowOff>
    </xdr:from>
    <xdr:ext cx="184731" cy="264560"/>
    <xdr:sp macro="" textlink="">
      <xdr:nvSpPr>
        <xdr:cNvPr id="1513" name="Szövegdoboz 2">
          <a:extLst>
            <a:ext uri="{FF2B5EF4-FFF2-40B4-BE49-F238E27FC236}">
              <a16:creationId xmlns:a16="http://schemas.microsoft.com/office/drawing/2014/main" id="{00000000-0008-0000-0000-0000E9050000}"/>
            </a:ext>
          </a:extLst>
        </xdr:cNvPr>
        <xdr:cNvSpPr txBox="1"/>
      </xdr:nvSpPr>
      <xdr:spPr>
        <a:xfrm>
          <a:off x="133159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40</xdr:row>
      <xdr:rowOff>0</xdr:rowOff>
    </xdr:from>
    <xdr:ext cx="184731" cy="264560"/>
    <xdr:sp macro="" textlink="">
      <xdr:nvSpPr>
        <xdr:cNvPr id="1514" name="Szövegdoboz 2">
          <a:extLst>
            <a:ext uri="{FF2B5EF4-FFF2-40B4-BE49-F238E27FC236}">
              <a16:creationId xmlns:a16="http://schemas.microsoft.com/office/drawing/2014/main" id="{00000000-0008-0000-0000-0000EA050000}"/>
            </a:ext>
          </a:extLst>
        </xdr:cNvPr>
        <xdr:cNvSpPr txBox="1"/>
      </xdr:nvSpPr>
      <xdr:spPr>
        <a:xfrm>
          <a:off x="133159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40</xdr:row>
      <xdr:rowOff>0</xdr:rowOff>
    </xdr:from>
    <xdr:ext cx="184731" cy="264560"/>
    <xdr:sp macro="" textlink="">
      <xdr:nvSpPr>
        <xdr:cNvPr id="1515" name="Szövegdoboz 2">
          <a:extLst>
            <a:ext uri="{FF2B5EF4-FFF2-40B4-BE49-F238E27FC236}">
              <a16:creationId xmlns:a16="http://schemas.microsoft.com/office/drawing/2014/main" id="{00000000-0008-0000-0000-0000EB050000}"/>
            </a:ext>
          </a:extLst>
        </xdr:cNvPr>
        <xdr:cNvSpPr txBox="1"/>
      </xdr:nvSpPr>
      <xdr:spPr>
        <a:xfrm>
          <a:off x="133159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40</xdr:row>
      <xdr:rowOff>0</xdr:rowOff>
    </xdr:from>
    <xdr:ext cx="184731" cy="264560"/>
    <xdr:sp macro="" textlink="">
      <xdr:nvSpPr>
        <xdr:cNvPr id="1516" name="Szövegdoboz 2">
          <a:extLst>
            <a:ext uri="{FF2B5EF4-FFF2-40B4-BE49-F238E27FC236}">
              <a16:creationId xmlns:a16="http://schemas.microsoft.com/office/drawing/2014/main" id="{00000000-0008-0000-0000-0000EC050000}"/>
            </a:ext>
          </a:extLst>
        </xdr:cNvPr>
        <xdr:cNvSpPr txBox="1"/>
      </xdr:nvSpPr>
      <xdr:spPr>
        <a:xfrm>
          <a:off x="133159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41</xdr:row>
      <xdr:rowOff>0</xdr:rowOff>
    </xdr:from>
    <xdr:ext cx="184731" cy="264560"/>
    <xdr:sp macro="" textlink="">
      <xdr:nvSpPr>
        <xdr:cNvPr id="1517" name="Szövegdoboz 2">
          <a:extLst>
            <a:ext uri="{FF2B5EF4-FFF2-40B4-BE49-F238E27FC236}">
              <a16:creationId xmlns:a16="http://schemas.microsoft.com/office/drawing/2014/main" id="{00000000-0008-0000-0000-0000ED050000}"/>
            </a:ext>
          </a:extLst>
        </xdr:cNvPr>
        <xdr:cNvSpPr txBox="1"/>
      </xdr:nvSpPr>
      <xdr:spPr>
        <a:xfrm>
          <a:off x="13315950" y="87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41</xdr:row>
      <xdr:rowOff>0</xdr:rowOff>
    </xdr:from>
    <xdr:ext cx="184731" cy="264560"/>
    <xdr:sp macro="" textlink="">
      <xdr:nvSpPr>
        <xdr:cNvPr id="1518" name="Szövegdoboz 2">
          <a:extLst>
            <a:ext uri="{FF2B5EF4-FFF2-40B4-BE49-F238E27FC236}">
              <a16:creationId xmlns:a16="http://schemas.microsoft.com/office/drawing/2014/main" id="{00000000-0008-0000-0000-0000EE050000}"/>
            </a:ext>
          </a:extLst>
        </xdr:cNvPr>
        <xdr:cNvSpPr txBox="1"/>
      </xdr:nvSpPr>
      <xdr:spPr>
        <a:xfrm>
          <a:off x="13315950" y="87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41</xdr:row>
      <xdr:rowOff>0</xdr:rowOff>
    </xdr:from>
    <xdr:ext cx="184731" cy="264560"/>
    <xdr:sp macro="" textlink="">
      <xdr:nvSpPr>
        <xdr:cNvPr id="1519" name="Szövegdoboz 2">
          <a:extLst>
            <a:ext uri="{FF2B5EF4-FFF2-40B4-BE49-F238E27FC236}">
              <a16:creationId xmlns:a16="http://schemas.microsoft.com/office/drawing/2014/main" id="{00000000-0008-0000-0000-0000EF050000}"/>
            </a:ext>
          </a:extLst>
        </xdr:cNvPr>
        <xdr:cNvSpPr txBox="1"/>
      </xdr:nvSpPr>
      <xdr:spPr>
        <a:xfrm>
          <a:off x="13315950" y="87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41</xdr:row>
      <xdr:rowOff>0</xdr:rowOff>
    </xdr:from>
    <xdr:ext cx="184731" cy="264560"/>
    <xdr:sp macro="" textlink="">
      <xdr:nvSpPr>
        <xdr:cNvPr id="1520" name="Szövegdoboz 2">
          <a:extLst>
            <a:ext uri="{FF2B5EF4-FFF2-40B4-BE49-F238E27FC236}">
              <a16:creationId xmlns:a16="http://schemas.microsoft.com/office/drawing/2014/main" id="{00000000-0008-0000-0000-0000F0050000}"/>
            </a:ext>
          </a:extLst>
        </xdr:cNvPr>
        <xdr:cNvSpPr txBox="1"/>
      </xdr:nvSpPr>
      <xdr:spPr>
        <a:xfrm>
          <a:off x="133159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41</xdr:row>
      <xdr:rowOff>0</xdr:rowOff>
    </xdr:from>
    <xdr:ext cx="184731" cy="264560"/>
    <xdr:sp macro="" textlink="">
      <xdr:nvSpPr>
        <xdr:cNvPr id="1521" name="Szövegdoboz 2">
          <a:extLst>
            <a:ext uri="{FF2B5EF4-FFF2-40B4-BE49-F238E27FC236}">
              <a16:creationId xmlns:a16="http://schemas.microsoft.com/office/drawing/2014/main" id="{00000000-0008-0000-0000-0000F1050000}"/>
            </a:ext>
          </a:extLst>
        </xdr:cNvPr>
        <xdr:cNvSpPr txBox="1"/>
      </xdr:nvSpPr>
      <xdr:spPr>
        <a:xfrm>
          <a:off x="133159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41</xdr:row>
      <xdr:rowOff>0</xdr:rowOff>
    </xdr:from>
    <xdr:ext cx="184731" cy="264560"/>
    <xdr:sp macro="" textlink="">
      <xdr:nvSpPr>
        <xdr:cNvPr id="1522" name="Szövegdoboz 2">
          <a:extLst>
            <a:ext uri="{FF2B5EF4-FFF2-40B4-BE49-F238E27FC236}">
              <a16:creationId xmlns:a16="http://schemas.microsoft.com/office/drawing/2014/main" id="{00000000-0008-0000-0000-0000F2050000}"/>
            </a:ext>
          </a:extLst>
        </xdr:cNvPr>
        <xdr:cNvSpPr txBox="1"/>
      </xdr:nvSpPr>
      <xdr:spPr>
        <a:xfrm>
          <a:off x="133159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42</xdr:row>
      <xdr:rowOff>0</xdr:rowOff>
    </xdr:from>
    <xdr:ext cx="184731" cy="264560"/>
    <xdr:sp macro="" textlink="">
      <xdr:nvSpPr>
        <xdr:cNvPr id="1523" name="Szövegdoboz 2">
          <a:extLst>
            <a:ext uri="{FF2B5EF4-FFF2-40B4-BE49-F238E27FC236}">
              <a16:creationId xmlns:a16="http://schemas.microsoft.com/office/drawing/2014/main" id="{00000000-0008-0000-0000-0000F3050000}"/>
            </a:ext>
          </a:extLst>
        </xdr:cNvPr>
        <xdr:cNvSpPr txBox="1"/>
      </xdr:nvSpPr>
      <xdr:spPr>
        <a:xfrm>
          <a:off x="13315950" y="87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42</xdr:row>
      <xdr:rowOff>0</xdr:rowOff>
    </xdr:from>
    <xdr:ext cx="184731" cy="264560"/>
    <xdr:sp macro="" textlink="">
      <xdr:nvSpPr>
        <xdr:cNvPr id="1524" name="Szövegdoboz 2">
          <a:extLst>
            <a:ext uri="{FF2B5EF4-FFF2-40B4-BE49-F238E27FC236}">
              <a16:creationId xmlns:a16="http://schemas.microsoft.com/office/drawing/2014/main" id="{00000000-0008-0000-0000-0000F4050000}"/>
            </a:ext>
          </a:extLst>
        </xdr:cNvPr>
        <xdr:cNvSpPr txBox="1"/>
      </xdr:nvSpPr>
      <xdr:spPr>
        <a:xfrm>
          <a:off x="13315950" y="87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42</xdr:row>
      <xdr:rowOff>0</xdr:rowOff>
    </xdr:from>
    <xdr:ext cx="184731" cy="264560"/>
    <xdr:sp macro="" textlink="">
      <xdr:nvSpPr>
        <xdr:cNvPr id="1525" name="Szövegdoboz 2">
          <a:extLst>
            <a:ext uri="{FF2B5EF4-FFF2-40B4-BE49-F238E27FC236}">
              <a16:creationId xmlns:a16="http://schemas.microsoft.com/office/drawing/2014/main" id="{00000000-0008-0000-0000-0000F5050000}"/>
            </a:ext>
          </a:extLst>
        </xdr:cNvPr>
        <xdr:cNvSpPr txBox="1"/>
      </xdr:nvSpPr>
      <xdr:spPr>
        <a:xfrm>
          <a:off x="13315950" y="87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42</xdr:row>
      <xdr:rowOff>0</xdr:rowOff>
    </xdr:from>
    <xdr:ext cx="184731" cy="264560"/>
    <xdr:sp macro="" textlink="">
      <xdr:nvSpPr>
        <xdr:cNvPr id="1526" name="Szövegdoboz 2">
          <a:extLst>
            <a:ext uri="{FF2B5EF4-FFF2-40B4-BE49-F238E27FC236}">
              <a16:creationId xmlns:a16="http://schemas.microsoft.com/office/drawing/2014/main" id="{00000000-0008-0000-0000-0000F6050000}"/>
            </a:ext>
          </a:extLst>
        </xdr:cNvPr>
        <xdr:cNvSpPr txBox="1"/>
      </xdr:nvSpPr>
      <xdr:spPr>
        <a:xfrm>
          <a:off x="133159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42</xdr:row>
      <xdr:rowOff>0</xdr:rowOff>
    </xdr:from>
    <xdr:ext cx="184731" cy="264560"/>
    <xdr:sp macro="" textlink="">
      <xdr:nvSpPr>
        <xdr:cNvPr id="1527" name="Szövegdoboz 2">
          <a:extLst>
            <a:ext uri="{FF2B5EF4-FFF2-40B4-BE49-F238E27FC236}">
              <a16:creationId xmlns:a16="http://schemas.microsoft.com/office/drawing/2014/main" id="{00000000-0008-0000-0000-0000F7050000}"/>
            </a:ext>
          </a:extLst>
        </xdr:cNvPr>
        <xdr:cNvSpPr txBox="1"/>
      </xdr:nvSpPr>
      <xdr:spPr>
        <a:xfrm>
          <a:off x="133159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42</xdr:row>
      <xdr:rowOff>0</xdr:rowOff>
    </xdr:from>
    <xdr:ext cx="184731" cy="264560"/>
    <xdr:sp macro="" textlink="">
      <xdr:nvSpPr>
        <xdr:cNvPr id="1528" name="Szövegdoboz 2">
          <a:extLst>
            <a:ext uri="{FF2B5EF4-FFF2-40B4-BE49-F238E27FC236}">
              <a16:creationId xmlns:a16="http://schemas.microsoft.com/office/drawing/2014/main" id="{00000000-0008-0000-0000-0000F8050000}"/>
            </a:ext>
          </a:extLst>
        </xdr:cNvPr>
        <xdr:cNvSpPr txBox="1"/>
      </xdr:nvSpPr>
      <xdr:spPr>
        <a:xfrm>
          <a:off x="13315950"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43</xdr:row>
      <xdr:rowOff>0</xdr:rowOff>
    </xdr:from>
    <xdr:ext cx="184731" cy="264560"/>
    <xdr:sp macro="" textlink="">
      <xdr:nvSpPr>
        <xdr:cNvPr id="1529" name="Szövegdoboz 2">
          <a:extLst>
            <a:ext uri="{FF2B5EF4-FFF2-40B4-BE49-F238E27FC236}">
              <a16:creationId xmlns:a16="http://schemas.microsoft.com/office/drawing/2014/main" id="{00000000-0008-0000-0000-0000F9050000}"/>
            </a:ext>
          </a:extLst>
        </xdr:cNvPr>
        <xdr:cNvSpPr txBox="1"/>
      </xdr:nvSpPr>
      <xdr:spPr>
        <a:xfrm>
          <a:off x="13315950" y="87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43</xdr:row>
      <xdr:rowOff>0</xdr:rowOff>
    </xdr:from>
    <xdr:ext cx="184731" cy="264560"/>
    <xdr:sp macro="" textlink="">
      <xdr:nvSpPr>
        <xdr:cNvPr id="1530" name="Szövegdoboz 2">
          <a:extLst>
            <a:ext uri="{FF2B5EF4-FFF2-40B4-BE49-F238E27FC236}">
              <a16:creationId xmlns:a16="http://schemas.microsoft.com/office/drawing/2014/main" id="{00000000-0008-0000-0000-0000FA050000}"/>
            </a:ext>
          </a:extLst>
        </xdr:cNvPr>
        <xdr:cNvSpPr txBox="1"/>
      </xdr:nvSpPr>
      <xdr:spPr>
        <a:xfrm>
          <a:off x="13315950" y="87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43</xdr:row>
      <xdr:rowOff>0</xdr:rowOff>
    </xdr:from>
    <xdr:ext cx="184731" cy="264560"/>
    <xdr:sp macro="" textlink="">
      <xdr:nvSpPr>
        <xdr:cNvPr id="1531" name="Szövegdoboz 2">
          <a:extLst>
            <a:ext uri="{FF2B5EF4-FFF2-40B4-BE49-F238E27FC236}">
              <a16:creationId xmlns:a16="http://schemas.microsoft.com/office/drawing/2014/main" id="{00000000-0008-0000-0000-0000FB050000}"/>
            </a:ext>
          </a:extLst>
        </xdr:cNvPr>
        <xdr:cNvSpPr txBox="1"/>
      </xdr:nvSpPr>
      <xdr:spPr>
        <a:xfrm>
          <a:off x="13315950" y="87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21</xdr:row>
      <xdr:rowOff>0</xdr:rowOff>
    </xdr:from>
    <xdr:ext cx="184731" cy="264560"/>
    <xdr:sp macro="" textlink="">
      <xdr:nvSpPr>
        <xdr:cNvPr id="2" name="Szövegdoboz 2">
          <a:extLst>
            <a:ext uri="{FF2B5EF4-FFF2-40B4-BE49-F238E27FC236}">
              <a16:creationId xmlns:a16="http://schemas.microsoft.com/office/drawing/2014/main" id="{00000000-0008-0000-0100-000002000000}"/>
            </a:ext>
          </a:extLst>
        </xdr:cNvPr>
        <xdr:cNvSpPr txBox="1"/>
      </xdr:nvSpPr>
      <xdr:spPr>
        <a:xfrm>
          <a:off x="838200"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mc:AlternateContent xmlns:mc="http://schemas.openxmlformats.org/markup-compatibility/2006">
    <mc:Choice xmlns:a14="http://schemas.microsoft.com/office/drawing/2010/main" Requires="a14">
      <xdr:twoCellAnchor>
        <xdr:from>
          <xdr:col>3</xdr:col>
          <xdr:colOff>1308100</xdr:colOff>
          <xdr:row>0</xdr:row>
          <xdr:rowOff>127000</xdr:rowOff>
        </xdr:from>
        <xdr:to>
          <xdr:col>4</xdr:col>
          <xdr:colOff>0</xdr:colOff>
          <xdr:row>4</xdr:row>
          <xdr:rowOff>69850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blipFill dpi="0" rotWithShape="1">
              <a:blip xmlns:r="http://schemas.openxmlformats.org/officeDocument/2006/relationships" r:embed="rId1"/>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831850</xdr:colOff>
          <xdr:row>0</xdr:row>
          <xdr:rowOff>107950</xdr:rowOff>
        </xdr:from>
        <xdr:to>
          <xdr:col>5</xdr:col>
          <xdr:colOff>1905000</xdr:colOff>
          <xdr:row>4</xdr:row>
          <xdr:rowOff>69850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blipFill dpi="0" rotWithShape="1">
              <a:blip xmlns:r="http://schemas.openxmlformats.org/officeDocument/2006/relationships" r:embed="rId2"/>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127000</xdr:colOff>
          <xdr:row>0</xdr:row>
          <xdr:rowOff>127000</xdr:rowOff>
        </xdr:from>
        <xdr:to>
          <xdr:col>3</xdr:col>
          <xdr:colOff>1193800</xdr:colOff>
          <xdr:row>4</xdr:row>
          <xdr:rowOff>63500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blipFill dpi="0" rotWithShape="1">
              <a:blip xmlns:r="http://schemas.openxmlformats.org/officeDocument/2006/relationships" r:embed="rId3"/>
              <a:srcRect/>
              <a:stretch>
                <a:fillRect/>
              </a:stretch>
            </a:blip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101600</xdr:colOff>
          <xdr:row>0</xdr:row>
          <xdr:rowOff>114300</xdr:rowOff>
        </xdr:from>
        <xdr:to>
          <xdr:col>5</xdr:col>
          <xdr:colOff>736600</xdr:colOff>
          <xdr:row>4</xdr:row>
          <xdr:rowOff>69850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blipFill dpi="0" rotWithShape="1">
              <a:blip xmlns:r="http://schemas.openxmlformats.org/officeDocument/2006/relationships" r:embed="rId4"/>
              <a:srcRect/>
              <a:stretch>
                <a:fillRect/>
              </a:stretch>
            </a:blipFill>
            <a:ln w="9525">
              <a:solidFill>
                <a:srgbClr val="000000" mc:Ignorable="a14" a14:legacySpreadsheetColorIndex="64"/>
              </a:solidFill>
              <a:miter lim="800000"/>
              <a:headEnd/>
              <a:tailEnd/>
            </a:ln>
          </xdr:spPr>
        </xdr:sp>
        <xdr:clientData/>
      </xdr:twoCellAnchor>
    </mc:Choice>
    <mc:Fallback/>
  </mc:AlternateContent>
  <xdr:oneCellAnchor>
    <xdr:from>
      <xdr:col>10</xdr:col>
      <xdr:colOff>0</xdr:colOff>
      <xdr:row>31</xdr:row>
      <xdr:rowOff>0</xdr:rowOff>
    </xdr:from>
    <xdr:ext cx="184731" cy="264560"/>
    <xdr:sp macro="" textlink="">
      <xdr:nvSpPr>
        <xdr:cNvPr id="3" name="Szövegdoboz 2">
          <a:extLst>
            <a:ext uri="{FF2B5EF4-FFF2-40B4-BE49-F238E27FC236}">
              <a16:creationId xmlns:a16="http://schemas.microsoft.com/office/drawing/2014/main" id="{00000000-0008-0000-0100-000003000000}"/>
            </a:ext>
          </a:extLst>
        </xdr:cNvPr>
        <xdr:cNvSpPr txBox="1"/>
      </xdr:nvSpPr>
      <xdr:spPr>
        <a:xfrm>
          <a:off x="12887325" y="696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36</xdr:row>
      <xdr:rowOff>0</xdr:rowOff>
    </xdr:from>
    <xdr:ext cx="184731" cy="264560"/>
    <xdr:sp macro="" textlink="">
      <xdr:nvSpPr>
        <xdr:cNvPr id="4" name="Szövegdoboz 2">
          <a:extLst>
            <a:ext uri="{FF2B5EF4-FFF2-40B4-BE49-F238E27FC236}">
              <a16:creationId xmlns:a16="http://schemas.microsoft.com/office/drawing/2014/main" id="{00000000-0008-0000-0100-000004000000}"/>
            </a:ext>
          </a:extLst>
        </xdr:cNvPr>
        <xdr:cNvSpPr txBox="1"/>
      </xdr:nvSpPr>
      <xdr:spPr>
        <a:xfrm>
          <a:off x="16002000"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36</xdr:row>
      <xdr:rowOff>0</xdr:rowOff>
    </xdr:from>
    <xdr:ext cx="184731" cy="264560"/>
    <xdr:sp macro="" textlink="">
      <xdr:nvSpPr>
        <xdr:cNvPr id="5" name="Szövegdoboz 2">
          <a:extLst>
            <a:ext uri="{FF2B5EF4-FFF2-40B4-BE49-F238E27FC236}">
              <a16:creationId xmlns:a16="http://schemas.microsoft.com/office/drawing/2014/main" id="{00000000-0008-0000-0100-000005000000}"/>
            </a:ext>
          </a:extLst>
        </xdr:cNvPr>
        <xdr:cNvSpPr txBox="1"/>
      </xdr:nvSpPr>
      <xdr:spPr>
        <a:xfrm>
          <a:off x="16002000"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36</xdr:row>
      <xdr:rowOff>0</xdr:rowOff>
    </xdr:from>
    <xdr:ext cx="184731" cy="264560"/>
    <xdr:sp macro="" textlink="">
      <xdr:nvSpPr>
        <xdr:cNvPr id="6" name="Szövegdoboz 2">
          <a:extLst>
            <a:ext uri="{FF2B5EF4-FFF2-40B4-BE49-F238E27FC236}">
              <a16:creationId xmlns:a16="http://schemas.microsoft.com/office/drawing/2014/main" id="{00000000-0008-0000-0100-000006000000}"/>
            </a:ext>
          </a:extLst>
        </xdr:cNvPr>
        <xdr:cNvSpPr txBox="1"/>
      </xdr:nvSpPr>
      <xdr:spPr>
        <a:xfrm>
          <a:off x="16002000"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36</xdr:row>
      <xdr:rowOff>0</xdr:rowOff>
    </xdr:from>
    <xdr:ext cx="184731" cy="264560"/>
    <xdr:sp macro="" textlink="">
      <xdr:nvSpPr>
        <xdr:cNvPr id="7" name="Szövegdoboz 2">
          <a:extLst>
            <a:ext uri="{FF2B5EF4-FFF2-40B4-BE49-F238E27FC236}">
              <a16:creationId xmlns:a16="http://schemas.microsoft.com/office/drawing/2014/main" id="{00000000-0008-0000-0100-000007000000}"/>
            </a:ext>
          </a:extLst>
        </xdr:cNvPr>
        <xdr:cNvSpPr txBox="1"/>
      </xdr:nvSpPr>
      <xdr:spPr>
        <a:xfrm>
          <a:off x="16002000"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xdr:col>
      <xdr:colOff>0</xdr:colOff>
      <xdr:row>36</xdr:row>
      <xdr:rowOff>0</xdr:rowOff>
    </xdr:from>
    <xdr:ext cx="184731" cy="264560"/>
    <xdr:sp macro="" textlink="">
      <xdr:nvSpPr>
        <xdr:cNvPr id="8" name="Szövegdoboz 2">
          <a:extLst>
            <a:ext uri="{FF2B5EF4-FFF2-40B4-BE49-F238E27FC236}">
              <a16:creationId xmlns:a16="http://schemas.microsoft.com/office/drawing/2014/main" id="{00000000-0008-0000-0100-000008000000}"/>
            </a:ext>
          </a:extLst>
        </xdr:cNvPr>
        <xdr:cNvSpPr txBox="1"/>
      </xdr:nvSpPr>
      <xdr:spPr>
        <a:xfrm>
          <a:off x="838200"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36</xdr:row>
      <xdr:rowOff>0</xdr:rowOff>
    </xdr:from>
    <xdr:ext cx="184731" cy="264560"/>
    <xdr:sp macro="" textlink="">
      <xdr:nvSpPr>
        <xdr:cNvPr id="9" name="Szövegdoboz 2">
          <a:extLst>
            <a:ext uri="{FF2B5EF4-FFF2-40B4-BE49-F238E27FC236}">
              <a16:creationId xmlns:a16="http://schemas.microsoft.com/office/drawing/2014/main" id="{00000000-0008-0000-0100-000009000000}"/>
            </a:ext>
          </a:extLst>
        </xdr:cNvPr>
        <xdr:cNvSpPr txBox="1"/>
      </xdr:nvSpPr>
      <xdr:spPr>
        <a:xfrm>
          <a:off x="16002000"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46</xdr:row>
      <xdr:rowOff>0</xdr:rowOff>
    </xdr:from>
    <xdr:ext cx="184731" cy="264560"/>
    <xdr:sp macro="" textlink="">
      <xdr:nvSpPr>
        <xdr:cNvPr id="10" name="Szövegdoboz 2">
          <a:extLst>
            <a:ext uri="{FF2B5EF4-FFF2-40B4-BE49-F238E27FC236}">
              <a16:creationId xmlns:a16="http://schemas.microsoft.com/office/drawing/2014/main" id="{00000000-0008-0000-0100-00000A000000}"/>
            </a:ext>
          </a:extLst>
        </xdr:cNvPr>
        <xdr:cNvSpPr txBox="1"/>
      </xdr:nvSpPr>
      <xdr:spPr>
        <a:xfrm>
          <a:off x="16002000"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46</xdr:row>
      <xdr:rowOff>0</xdr:rowOff>
    </xdr:from>
    <xdr:ext cx="184731" cy="264560"/>
    <xdr:sp macro="" textlink="">
      <xdr:nvSpPr>
        <xdr:cNvPr id="11" name="Szövegdoboz 2">
          <a:extLst>
            <a:ext uri="{FF2B5EF4-FFF2-40B4-BE49-F238E27FC236}">
              <a16:creationId xmlns:a16="http://schemas.microsoft.com/office/drawing/2014/main" id="{00000000-0008-0000-0100-00000B000000}"/>
            </a:ext>
          </a:extLst>
        </xdr:cNvPr>
        <xdr:cNvSpPr txBox="1"/>
      </xdr:nvSpPr>
      <xdr:spPr>
        <a:xfrm>
          <a:off x="16002000"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21</xdr:row>
      <xdr:rowOff>0</xdr:rowOff>
    </xdr:from>
    <xdr:ext cx="184731" cy="264560"/>
    <xdr:sp macro="" textlink="">
      <xdr:nvSpPr>
        <xdr:cNvPr id="12" name="Szövegdoboz 2">
          <a:extLst>
            <a:ext uri="{FF2B5EF4-FFF2-40B4-BE49-F238E27FC236}">
              <a16:creationId xmlns:a16="http://schemas.microsoft.com/office/drawing/2014/main" id="{00000000-0008-0000-0100-00000C000000}"/>
            </a:ext>
          </a:extLst>
        </xdr:cNvPr>
        <xdr:cNvSpPr txBox="1"/>
      </xdr:nvSpPr>
      <xdr:spPr>
        <a:xfrm>
          <a:off x="16002000"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31</xdr:row>
      <xdr:rowOff>0</xdr:rowOff>
    </xdr:from>
    <xdr:ext cx="184731" cy="264560"/>
    <xdr:sp macro="" textlink="">
      <xdr:nvSpPr>
        <xdr:cNvPr id="13" name="Szövegdoboz 2">
          <a:extLst>
            <a:ext uri="{FF2B5EF4-FFF2-40B4-BE49-F238E27FC236}">
              <a16:creationId xmlns:a16="http://schemas.microsoft.com/office/drawing/2014/main" id="{00000000-0008-0000-0100-00000D000000}"/>
            </a:ext>
          </a:extLst>
        </xdr:cNvPr>
        <xdr:cNvSpPr txBox="1"/>
      </xdr:nvSpPr>
      <xdr:spPr>
        <a:xfrm>
          <a:off x="16002000" y="696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31</xdr:row>
      <xdr:rowOff>0</xdr:rowOff>
    </xdr:from>
    <xdr:ext cx="184731" cy="264560"/>
    <xdr:sp macro="" textlink="">
      <xdr:nvSpPr>
        <xdr:cNvPr id="14" name="Szövegdoboz 2">
          <a:extLst>
            <a:ext uri="{FF2B5EF4-FFF2-40B4-BE49-F238E27FC236}">
              <a16:creationId xmlns:a16="http://schemas.microsoft.com/office/drawing/2014/main" id="{00000000-0008-0000-0100-00000E000000}"/>
            </a:ext>
          </a:extLst>
        </xdr:cNvPr>
        <xdr:cNvSpPr txBox="1"/>
      </xdr:nvSpPr>
      <xdr:spPr>
        <a:xfrm>
          <a:off x="16002000" y="696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31</xdr:row>
      <xdr:rowOff>0</xdr:rowOff>
    </xdr:from>
    <xdr:ext cx="184731" cy="264560"/>
    <xdr:sp macro="" textlink="">
      <xdr:nvSpPr>
        <xdr:cNvPr id="15" name="Szövegdoboz 2">
          <a:extLst>
            <a:ext uri="{FF2B5EF4-FFF2-40B4-BE49-F238E27FC236}">
              <a16:creationId xmlns:a16="http://schemas.microsoft.com/office/drawing/2014/main" id="{00000000-0008-0000-0100-00000F000000}"/>
            </a:ext>
          </a:extLst>
        </xdr:cNvPr>
        <xdr:cNvSpPr txBox="1"/>
      </xdr:nvSpPr>
      <xdr:spPr>
        <a:xfrm>
          <a:off x="16002000" y="6962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36</xdr:row>
      <xdr:rowOff>0</xdr:rowOff>
    </xdr:from>
    <xdr:ext cx="184731" cy="264560"/>
    <xdr:sp macro="" textlink="">
      <xdr:nvSpPr>
        <xdr:cNvPr id="16" name="Szövegdoboz 2">
          <a:extLst>
            <a:ext uri="{FF2B5EF4-FFF2-40B4-BE49-F238E27FC236}">
              <a16:creationId xmlns:a16="http://schemas.microsoft.com/office/drawing/2014/main" id="{00000000-0008-0000-0100-000010000000}"/>
            </a:ext>
          </a:extLst>
        </xdr:cNvPr>
        <xdr:cNvSpPr txBox="1"/>
      </xdr:nvSpPr>
      <xdr:spPr>
        <a:xfrm>
          <a:off x="19183350"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36</xdr:row>
      <xdr:rowOff>0</xdr:rowOff>
    </xdr:from>
    <xdr:ext cx="184731" cy="264560"/>
    <xdr:sp macro="" textlink="">
      <xdr:nvSpPr>
        <xdr:cNvPr id="17" name="Szövegdoboz 2">
          <a:extLst>
            <a:ext uri="{FF2B5EF4-FFF2-40B4-BE49-F238E27FC236}">
              <a16:creationId xmlns:a16="http://schemas.microsoft.com/office/drawing/2014/main" id="{00000000-0008-0000-0100-000011000000}"/>
            </a:ext>
          </a:extLst>
        </xdr:cNvPr>
        <xdr:cNvSpPr txBox="1"/>
      </xdr:nvSpPr>
      <xdr:spPr>
        <a:xfrm>
          <a:off x="19183350"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36</xdr:row>
      <xdr:rowOff>0</xdr:rowOff>
    </xdr:from>
    <xdr:ext cx="184731" cy="264560"/>
    <xdr:sp macro="" textlink="">
      <xdr:nvSpPr>
        <xdr:cNvPr id="18" name="Szövegdoboz 2">
          <a:extLst>
            <a:ext uri="{FF2B5EF4-FFF2-40B4-BE49-F238E27FC236}">
              <a16:creationId xmlns:a16="http://schemas.microsoft.com/office/drawing/2014/main" id="{00000000-0008-0000-0100-000012000000}"/>
            </a:ext>
          </a:extLst>
        </xdr:cNvPr>
        <xdr:cNvSpPr txBox="1"/>
      </xdr:nvSpPr>
      <xdr:spPr>
        <a:xfrm>
          <a:off x="19183350"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36</xdr:row>
      <xdr:rowOff>0</xdr:rowOff>
    </xdr:from>
    <xdr:ext cx="184731" cy="264560"/>
    <xdr:sp macro="" textlink="">
      <xdr:nvSpPr>
        <xdr:cNvPr id="19" name="Szövegdoboz 2">
          <a:extLst>
            <a:ext uri="{FF2B5EF4-FFF2-40B4-BE49-F238E27FC236}">
              <a16:creationId xmlns:a16="http://schemas.microsoft.com/office/drawing/2014/main" id="{00000000-0008-0000-0100-000013000000}"/>
            </a:ext>
          </a:extLst>
        </xdr:cNvPr>
        <xdr:cNvSpPr txBox="1"/>
      </xdr:nvSpPr>
      <xdr:spPr>
        <a:xfrm>
          <a:off x="19183350"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36</xdr:row>
      <xdr:rowOff>0</xdr:rowOff>
    </xdr:from>
    <xdr:ext cx="184731" cy="264560"/>
    <xdr:sp macro="" textlink="">
      <xdr:nvSpPr>
        <xdr:cNvPr id="20" name="Szövegdoboz 2">
          <a:extLst>
            <a:ext uri="{FF2B5EF4-FFF2-40B4-BE49-F238E27FC236}">
              <a16:creationId xmlns:a16="http://schemas.microsoft.com/office/drawing/2014/main" id="{00000000-0008-0000-0100-000014000000}"/>
            </a:ext>
          </a:extLst>
        </xdr:cNvPr>
        <xdr:cNvSpPr txBox="1"/>
      </xdr:nvSpPr>
      <xdr:spPr>
        <a:xfrm>
          <a:off x="19183350"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21" name="Szövegdoboz 2">
          <a:extLst>
            <a:ext uri="{FF2B5EF4-FFF2-40B4-BE49-F238E27FC236}">
              <a16:creationId xmlns:a16="http://schemas.microsoft.com/office/drawing/2014/main" id="{00000000-0008-0000-0100-000015000000}"/>
            </a:ext>
          </a:extLst>
        </xdr:cNvPr>
        <xdr:cNvSpPr txBox="1"/>
      </xdr:nvSpPr>
      <xdr:spPr>
        <a:xfrm>
          <a:off x="19183350"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22" name="Szövegdoboz 2">
          <a:extLst>
            <a:ext uri="{FF2B5EF4-FFF2-40B4-BE49-F238E27FC236}">
              <a16:creationId xmlns:a16="http://schemas.microsoft.com/office/drawing/2014/main" id="{00000000-0008-0000-0100-000016000000}"/>
            </a:ext>
          </a:extLst>
        </xdr:cNvPr>
        <xdr:cNvSpPr txBox="1"/>
      </xdr:nvSpPr>
      <xdr:spPr>
        <a:xfrm>
          <a:off x="19183350"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40</xdr:row>
      <xdr:rowOff>0</xdr:rowOff>
    </xdr:from>
    <xdr:ext cx="184731" cy="264560"/>
    <xdr:sp macro="" textlink="">
      <xdr:nvSpPr>
        <xdr:cNvPr id="23" name="Szövegdoboz 2">
          <a:extLst>
            <a:ext uri="{FF2B5EF4-FFF2-40B4-BE49-F238E27FC236}">
              <a16:creationId xmlns:a16="http://schemas.microsoft.com/office/drawing/2014/main" id="{00000000-0008-0000-0100-000017000000}"/>
            </a:ext>
          </a:extLst>
        </xdr:cNvPr>
        <xdr:cNvSpPr txBox="1"/>
      </xdr:nvSpPr>
      <xdr:spPr>
        <a:xfrm>
          <a:off x="12887325"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40</xdr:row>
      <xdr:rowOff>0</xdr:rowOff>
    </xdr:from>
    <xdr:ext cx="184731" cy="264560"/>
    <xdr:sp macro="" textlink="">
      <xdr:nvSpPr>
        <xdr:cNvPr id="24" name="Szövegdoboz 2">
          <a:extLst>
            <a:ext uri="{FF2B5EF4-FFF2-40B4-BE49-F238E27FC236}">
              <a16:creationId xmlns:a16="http://schemas.microsoft.com/office/drawing/2014/main" id="{00000000-0008-0000-0100-000018000000}"/>
            </a:ext>
          </a:extLst>
        </xdr:cNvPr>
        <xdr:cNvSpPr txBox="1"/>
      </xdr:nvSpPr>
      <xdr:spPr>
        <a:xfrm>
          <a:off x="12887325"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40</xdr:row>
      <xdr:rowOff>0</xdr:rowOff>
    </xdr:from>
    <xdr:ext cx="184731" cy="264560"/>
    <xdr:sp macro="" textlink="">
      <xdr:nvSpPr>
        <xdr:cNvPr id="25" name="Szövegdoboz 2">
          <a:extLst>
            <a:ext uri="{FF2B5EF4-FFF2-40B4-BE49-F238E27FC236}">
              <a16:creationId xmlns:a16="http://schemas.microsoft.com/office/drawing/2014/main" id="{00000000-0008-0000-0100-000019000000}"/>
            </a:ext>
          </a:extLst>
        </xdr:cNvPr>
        <xdr:cNvSpPr txBox="1"/>
      </xdr:nvSpPr>
      <xdr:spPr>
        <a:xfrm>
          <a:off x="12887325"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40</xdr:row>
      <xdr:rowOff>0</xdr:rowOff>
    </xdr:from>
    <xdr:ext cx="184731" cy="264560"/>
    <xdr:sp macro="" textlink="">
      <xdr:nvSpPr>
        <xdr:cNvPr id="26" name="Szövegdoboz 2">
          <a:extLst>
            <a:ext uri="{FF2B5EF4-FFF2-40B4-BE49-F238E27FC236}">
              <a16:creationId xmlns:a16="http://schemas.microsoft.com/office/drawing/2014/main" id="{00000000-0008-0000-0100-00001A000000}"/>
            </a:ext>
          </a:extLst>
        </xdr:cNvPr>
        <xdr:cNvSpPr txBox="1"/>
      </xdr:nvSpPr>
      <xdr:spPr>
        <a:xfrm>
          <a:off x="12887325"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xdr:col>
      <xdr:colOff>0</xdr:colOff>
      <xdr:row>40</xdr:row>
      <xdr:rowOff>0</xdr:rowOff>
    </xdr:from>
    <xdr:ext cx="184731" cy="264560"/>
    <xdr:sp macro="" textlink="">
      <xdr:nvSpPr>
        <xdr:cNvPr id="27" name="Szövegdoboz 2">
          <a:extLst>
            <a:ext uri="{FF2B5EF4-FFF2-40B4-BE49-F238E27FC236}">
              <a16:creationId xmlns:a16="http://schemas.microsoft.com/office/drawing/2014/main" id="{00000000-0008-0000-0100-00001B000000}"/>
            </a:ext>
          </a:extLst>
        </xdr:cNvPr>
        <xdr:cNvSpPr txBox="1"/>
      </xdr:nvSpPr>
      <xdr:spPr>
        <a:xfrm>
          <a:off x="838200"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40</xdr:row>
      <xdr:rowOff>0</xdr:rowOff>
    </xdr:from>
    <xdr:ext cx="184731" cy="264560"/>
    <xdr:sp macro="" textlink="">
      <xdr:nvSpPr>
        <xdr:cNvPr id="28" name="Szövegdoboz 2">
          <a:extLst>
            <a:ext uri="{FF2B5EF4-FFF2-40B4-BE49-F238E27FC236}">
              <a16:creationId xmlns:a16="http://schemas.microsoft.com/office/drawing/2014/main" id="{00000000-0008-0000-0100-00001C000000}"/>
            </a:ext>
          </a:extLst>
        </xdr:cNvPr>
        <xdr:cNvSpPr txBox="1"/>
      </xdr:nvSpPr>
      <xdr:spPr>
        <a:xfrm>
          <a:off x="12887325"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40</xdr:row>
      <xdr:rowOff>0</xdr:rowOff>
    </xdr:from>
    <xdr:ext cx="184731" cy="264560"/>
    <xdr:sp macro="" textlink="">
      <xdr:nvSpPr>
        <xdr:cNvPr id="29" name="Szövegdoboz 2">
          <a:extLst>
            <a:ext uri="{FF2B5EF4-FFF2-40B4-BE49-F238E27FC236}">
              <a16:creationId xmlns:a16="http://schemas.microsoft.com/office/drawing/2014/main" id="{00000000-0008-0000-0100-00001D000000}"/>
            </a:ext>
          </a:extLst>
        </xdr:cNvPr>
        <xdr:cNvSpPr txBox="1"/>
      </xdr:nvSpPr>
      <xdr:spPr>
        <a:xfrm>
          <a:off x="16002000"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40</xdr:row>
      <xdr:rowOff>0</xdr:rowOff>
    </xdr:from>
    <xdr:ext cx="184731" cy="264560"/>
    <xdr:sp macro="" textlink="">
      <xdr:nvSpPr>
        <xdr:cNvPr id="30" name="Szövegdoboz 2">
          <a:extLst>
            <a:ext uri="{FF2B5EF4-FFF2-40B4-BE49-F238E27FC236}">
              <a16:creationId xmlns:a16="http://schemas.microsoft.com/office/drawing/2014/main" id="{00000000-0008-0000-0100-00001E000000}"/>
            </a:ext>
          </a:extLst>
        </xdr:cNvPr>
        <xdr:cNvSpPr txBox="1"/>
      </xdr:nvSpPr>
      <xdr:spPr>
        <a:xfrm>
          <a:off x="16002000"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40</xdr:row>
      <xdr:rowOff>0</xdr:rowOff>
    </xdr:from>
    <xdr:ext cx="184731" cy="264560"/>
    <xdr:sp macro="" textlink="">
      <xdr:nvSpPr>
        <xdr:cNvPr id="31" name="Szövegdoboz 2">
          <a:extLst>
            <a:ext uri="{FF2B5EF4-FFF2-40B4-BE49-F238E27FC236}">
              <a16:creationId xmlns:a16="http://schemas.microsoft.com/office/drawing/2014/main" id="{00000000-0008-0000-0100-00001F000000}"/>
            </a:ext>
          </a:extLst>
        </xdr:cNvPr>
        <xdr:cNvSpPr txBox="1"/>
      </xdr:nvSpPr>
      <xdr:spPr>
        <a:xfrm>
          <a:off x="16002000"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40</xdr:row>
      <xdr:rowOff>0</xdr:rowOff>
    </xdr:from>
    <xdr:ext cx="184731" cy="264560"/>
    <xdr:sp macro="" textlink="">
      <xdr:nvSpPr>
        <xdr:cNvPr id="32" name="Szövegdoboz 2">
          <a:extLst>
            <a:ext uri="{FF2B5EF4-FFF2-40B4-BE49-F238E27FC236}">
              <a16:creationId xmlns:a16="http://schemas.microsoft.com/office/drawing/2014/main" id="{00000000-0008-0000-0100-000020000000}"/>
            </a:ext>
          </a:extLst>
        </xdr:cNvPr>
        <xdr:cNvSpPr txBox="1"/>
      </xdr:nvSpPr>
      <xdr:spPr>
        <a:xfrm>
          <a:off x="16002000"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40</xdr:row>
      <xdr:rowOff>0</xdr:rowOff>
    </xdr:from>
    <xdr:ext cx="184731" cy="264560"/>
    <xdr:sp macro="" textlink="">
      <xdr:nvSpPr>
        <xdr:cNvPr id="33" name="Szövegdoboz 2">
          <a:extLst>
            <a:ext uri="{FF2B5EF4-FFF2-40B4-BE49-F238E27FC236}">
              <a16:creationId xmlns:a16="http://schemas.microsoft.com/office/drawing/2014/main" id="{00000000-0008-0000-0100-000021000000}"/>
            </a:ext>
          </a:extLst>
        </xdr:cNvPr>
        <xdr:cNvSpPr txBox="1"/>
      </xdr:nvSpPr>
      <xdr:spPr>
        <a:xfrm>
          <a:off x="16002000"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41</xdr:row>
      <xdr:rowOff>0</xdr:rowOff>
    </xdr:from>
    <xdr:ext cx="184731" cy="264560"/>
    <xdr:sp macro="" textlink="">
      <xdr:nvSpPr>
        <xdr:cNvPr id="34" name="Szövegdoboz 2">
          <a:extLst>
            <a:ext uri="{FF2B5EF4-FFF2-40B4-BE49-F238E27FC236}">
              <a16:creationId xmlns:a16="http://schemas.microsoft.com/office/drawing/2014/main" id="{00000000-0008-0000-0100-000022000000}"/>
            </a:ext>
          </a:extLst>
        </xdr:cNvPr>
        <xdr:cNvSpPr txBox="1"/>
      </xdr:nvSpPr>
      <xdr:spPr>
        <a:xfrm>
          <a:off x="1600200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41</xdr:row>
      <xdr:rowOff>0</xdr:rowOff>
    </xdr:from>
    <xdr:ext cx="184731" cy="264560"/>
    <xdr:sp macro="" textlink="">
      <xdr:nvSpPr>
        <xdr:cNvPr id="35" name="Szövegdoboz 2">
          <a:extLst>
            <a:ext uri="{FF2B5EF4-FFF2-40B4-BE49-F238E27FC236}">
              <a16:creationId xmlns:a16="http://schemas.microsoft.com/office/drawing/2014/main" id="{00000000-0008-0000-0100-000023000000}"/>
            </a:ext>
          </a:extLst>
        </xdr:cNvPr>
        <xdr:cNvSpPr txBox="1"/>
      </xdr:nvSpPr>
      <xdr:spPr>
        <a:xfrm>
          <a:off x="1600200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41</xdr:row>
      <xdr:rowOff>0</xdr:rowOff>
    </xdr:from>
    <xdr:ext cx="184731" cy="264560"/>
    <xdr:sp macro="" textlink="">
      <xdr:nvSpPr>
        <xdr:cNvPr id="36" name="Szövegdoboz 2">
          <a:extLst>
            <a:ext uri="{FF2B5EF4-FFF2-40B4-BE49-F238E27FC236}">
              <a16:creationId xmlns:a16="http://schemas.microsoft.com/office/drawing/2014/main" id="{00000000-0008-0000-0100-000024000000}"/>
            </a:ext>
          </a:extLst>
        </xdr:cNvPr>
        <xdr:cNvSpPr txBox="1"/>
      </xdr:nvSpPr>
      <xdr:spPr>
        <a:xfrm>
          <a:off x="1600200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41</xdr:row>
      <xdr:rowOff>0</xdr:rowOff>
    </xdr:from>
    <xdr:ext cx="184731" cy="264560"/>
    <xdr:sp macro="" textlink="">
      <xdr:nvSpPr>
        <xdr:cNvPr id="37" name="Szövegdoboz 2">
          <a:extLst>
            <a:ext uri="{FF2B5EF4-FFF2-40B4-BE49-F238E27FC236}">
              <a16:creationId xmlns:a16="http://schemas.microsoft.com/office/drawing/2014/main" id="{00000000-0008-0000-0100-000025000000}"/>
            </a:ext>
          </a:extLst>
        </xdr:cNvPr>
        <xdr:cNvSpPr txBox="1"/>
      </xdr:nvSpPr>
      <xdr:spPr>
        <a:xfrm>
          <a:off x="1600200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41</xdr:row>
      <xdr:rowOff>0</xdr:rowOff>
    </xdr:from>
    <xdr:ext cx="184731" cy="264560"/>
    <xdr:sp macro="" textlink="">
      <xdr:nvSpPr>
        <xdr:cNvPr id="38" name="Szövegdoboz 2">
          <a:extLst>
            <a:ext uri="{FF2B5EF4-FFF2-40B4-BE49-F238E27FC236}">
              <a16:creationId xmlns:a16="http://schemas.microsoft.com/office/drawing/2014/main" id="{00000000-0008-0000-0100-000026000000}"/>
            </a:ext>
          </a:extLst>
        </xdr:cNvPr>
        <xdr:cNvSpPr txBox="1"/>
      </xdr:nvSpPr>
      <xdr:spPr>
        <a:xfrm>
          <a:off x="1600200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43</xdr:row>
      <xdr:rowOff>0</xdr:rowOff>
    </xdr:from>
    <xdr:ext cx="184731" cy="264560"/>
    <xdr:sp macro="" textlink="">
      <xdr:nvSpPr>
        <xdr:cNvPr id="39" name="Szövegdoboz 2">
          <a:extLst>
            <a:ext uri="{FF2B5EF4-FFF2-40B4-BE49-F238E27FC236}">
              <a16:creationId xmlns:a16="http://schemas.microsoft.com/office/drawing/2014/main" id="{00000000-0008-0000-0100-000027000000}"/>
            </a:ext>
          </a:extLst>
        </xdr:cNvPr>
        <xdr:cNvSpPr txBox="1"/>
      </xdr:nvSpPr>
      <xdr:spPr>
        <a:xfrm>
          <a:off x="19183350" y="972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43</xdr:row>
      <xdr:rowOff>0</xdr:rowOff>
    </xdr:from>
    <xdr:ext cx="184731" cy="264560"/>
    <xdr:sp macro="" textlink="">
      <xdr:nvSpPr>
        <xdr:cNvPr id="40" name="Szövegdoboz 2">
          <a:extLst>
            <a:ext uri="{FF2B5EF4-FFF2-40B4-BE49-F238E27FC236}">
              <a16:creationId xmlns:a16="http://schemas.microsoft.com/office/drawing/2014/main" id="{00000000-0008-0000-0100-000028000000}"/>
            </a:ext>
          </a:extLst>
        </xdr:cNvPr>
        <xdr:cNvSpPr txBox="1"/>
      </xdr:nvSpPr>
      <xdr:spPr>
        <a:xfrm>
          <a:off x="19183350" y="972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43</xdr:row>
      <xdr:rowOff>0</xdr:rowOff>
    </xdr:from>
    <xdr:ext cx="184731" cy="264560"/>
    <xdr:sp macro="" textlink="">
      <xdr:nvSpPr>
        <xdr:cNvPr id="41" name="Szövegdoboz 2">
          <a:extLst>
            <a:ext uri="{FF2B5EF4-FFF2-40B4-BE49-F238E27FC236}">
              <a16:creationId xmlns:a16="http://schemas.microsoft.com/office/drawing/2014/main" id="{00000000-0008-0000-0100-000029000000}"/>
            </a:ext>
          </a:extLst>
        </xdr:cNvPr>
        <xdr:cNvSpPr txBox="1"/>
      </xdr:nvSpPr>
      <xdr:spPr>
        <a:xfrm>
          <a:off x="19183350" y="972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43</xdr:row>
      <xdr:rowOff>0</xdr:rowOff>
    </xdr:from>
    <xdr:ext cx="184731" cy="264560"/>
    <xdr:sp macro="" textlink="">
      <xdr:nvSpPr>
        <xdr:cNvPr id="42" name="Szövegdoboz 2">
          <a:extLst>
            <a:ext uri="{FF2B5EF4-FFF2-40B4-BE49-F238E27FC236}">
              <a16:creationId xmlns:a16="http://schemas.microsoft.com/office/drawing/2014/main" id="{00000000-0008-0000-0100-00002A000000}"/>
            </a:ext>
          </a:extLst>
        </xdr:cNvPr>
        <xdr:cNvSpPr txBox="1"/>
      </xdr:nvSpPr>
      <xdr:spPr>
        <a:xfrm>
          <a:off x="19183350" y="972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43</xdr:row>
      <xdr:rowOff>0</xdr:rowOff>
    </xdr:from>
    <xdr:ext cx="184731" cy="264560"/>
    <xdr:sp macro="" textlink="">
      <xdr:nvSpPr>
        <xdr:cNvPr id="43" name="Szövegdoboz 2">
          <a:extLst>
            <a:ext uri="{FF2B5EF4-FFF2-40B4-BE49-F238E27FC236}">
              <a16:creationId xmlns:a16="http://schemas.microsoft.com/office/drawing/2014/main" id="{00000000-0008-0000-0100-00002B000000}"/>
            </a:ext>
          </a:extLst>
        </xdr:cNvPr>
        <xdr:cNvSpPr txBox="1"/>
      </xdr:nvSpPr>
      <xdr:spPr>
        <a:xfrm>
          <a:off x="19183350" y="972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44" name="Szövegdoboz 2">
          <a:extLst>
            <a:ext uri="{FF2B5EF4-FFF2-40B4-BE49-F238E27FC236}">
              <a16:creationId xmlns:a16="http://schemas.microsoft.com/office/drawing/2014/main" id="{00000000-0008-0000-0100-00002C000000}"/>
            </a:ext>
          </a:extLst>
        </xdr:cNvPr>
        <xdr:cNvSpPr txBox="1"/>
      </xdr:nvSpPr>
      <xdr:spPr>
        <a:xfrm>
          <a:off x="19183350" y="98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45" name="Szövegdoboz 2">
          <a:extLst>
            <a:ext uri="{FF2B5EF4-FFF2-40B4-BE49-F238E27FC236}">
              <a16:creationId xmlns:a16="http://schemas.microsoft.com/office/drawing/2014/main" id="{00000000-0008-0000-0100-00002D000000}"/>
            </a:ext>
          </a:extLst>
        </xdr:cNvPr>
        <xdr:cNvSpPr txBox="1"/>
      </xdr:nvSpPr>
      <xdr:spPr>
        <a:xfrm>
          <a:off x="19183350" y="98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46" name="Szövegdoboz 2">
          <a:extLst>
            <a:ext uri="{FF2B5EF4-FFF2-40B4-BE49-F238E27FC236}">
              <a16:creationId xmlns:a16="http://schemas.microsoft.com/office/drawing/2014/main" id="{00000000-0008-0000-0100-00002E000000}"/>
            </a:ext>
          </a:extLst>
        </xdr:cNvPr>
        <xdr:cNvSpPr txBox="1"/>
      </xdr:nvSpPr>
      <xdr:spPr>
        <a:xfrm>
          <a:off x="19183350" y="98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47" name="Szövegdoboz 2">
          <a:extLst>
            <a:ext uri="{FF2B5EF4-FFF2-40B4-BE49-F238E27FC236}">
              <a16:creationId xmlns:a16="http://schemas.microsoft.com/office/drawing/2014/main" id="{00000000-0008-0000-0100-00002F000000}"/>
            </a:ext>
          </a:extLst>
        </xdr:cNvPr>
        <xdr:cNvSpPr txBox="1"/>
      </xdr:nvSpPr>
      <xdr:spPr>
        <a:xfrm>
          <a:off x="19183350" y="98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48" name="Szövegdoboz 2">
          <a:extLst>
            <a:ext uri="{FF2B5EF4-FFF2-40B4-BE49-F238E27FC236}">
              <a16:creationId xmlns:a16="http://schemas.microsoft.com/office/drawing/2014/main" id="{00000000-0008-0000-0100-000030000000}"/>
            </a:ext>
          </a:extLst>
        </xdr:cNvPr>
        <xdr:cNvSpPr txBox="1"/>
      </xdr:nvSpPr>
      <xdr:spPr>
        <a:xfrm>
          <a:off x="19183350" y="98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49" name="Szövegdoboz 2">
          <a:extLst>
            <a:ext uri="{FF2B5EF4-FFF2-40B4-BE49-F238E27FC236}">
              <a16:creationId xmlns:a16="http://schemas.microsoft.com/office/drawing/2014/main" id="{00000000-0008-0000-0100-000031000000}"/>
            </a:ext>
          </a:extLst>
        </xdr:cNvPr>
        <xdr:cNvSpPr txBox="1"/>
      </xdr:nvSpPr>
      <xdr:spPr>
        <a:xfrm>
          <a:off x="19183350" y="98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50" name="Szövegdoboz 2">
          <a:extLst>
            <a:ext uri="{FF2B5EF4-FFF2-40B4-BE49-F238E27FC236}">
              <a16:creationId xmlns:a16="http://schemas.microsoft.com/office/drawing/2014/main" id="{00000000-0008-0000-0100-000032000000}"/>
            </a:ext>
          </a:extLst>
        </xdr:cNvPr>
        <xdr:cNvSpPr txBox="1"/>
      </xdr:nvSpPr>
      <xdr:spPr>
        <a:xfrm>
          <a:off x="19183350" y="98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51" name="Szövegdoboz 2">
          <a:extLst>
            <a:ext uri="{FF2B5EF4-FFF2-40B4-BE49-F238E27FC236}">
              <a16:creationId xmlns:a16="http://schemas.microsoft.com/office/drawing/2014/main" id="{00000000-0008-0000-0100-000033000000}"/>
            </a:ext>
          </a:extLst>
        </xdr:cNvPr>
        <xdr:cNvSpPr txBox="1"/>
      </xdr:nvSpPr>
      <xdr:spPr>
        <a:xfrm>
          <a:off x="19183350" y="98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52" name="Szövegdoboz 2">
          <a:extLst>
            <a:ext uri="{FF2B5EF4-FFF2-40B4-BE49-F238E27FC236}">
              <a16:creationId xmlns:a16="http://schemas.microsoft.com/office/drawing/2014/main" id="{00000000-0008-0000-0100-000034000000}"/>
            </a:ext>
          </a:extLst>
        </xdr:cNvPr>
        <xdr:cNvSpPr txBox="1"/>
      </xdr:nvSpPr>
      <xdr:spPr>
        <a:xfrm>
          <a:off x="19183350" y="98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44</xdr:row>
      <xdr:rowOff>0</xdr:rowOff>
    </xdr:from>
    <xdr:ext cx="184731" cy="264560"/>
    <xdr:sp macro="" textlink="">
      <xdr:nvSpPr>
        <xdr:cNvPr id="53" name="Szövegdoboz 2">
          <a:extLst>
            <a:ext uri="{FF2B5EF4-FFF2-40B4-BE49-F238E27FC236}">
              <a16:creationId xmlns:a16="http://schemas.microsoft.com/office/drawing/2014/main" id="{00000000-0008-0000-0100-000035000000}"/>
            </a:ext>
          </a:extLst>
        </xdr:cNvPr>
        <xdr:cNvSpPr txBox="1"/>
      </xdr:nvSpPr>
      <xdr:spPr>
        <a:xfrm>
          <a:off x="19183350" y="988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54" name="Szövegdoboz 2">
          <a:extLst>
            <a:ext uri="{FF2B5EF4-FFF2-40B4-BE49-F238E27FC236}">
              <a16:creationId xmlns:a16="http://schemas.microsoft.com/office/drawing/2014/main" id="{00000000-0008-0000-0100-000036000000}"/>
            </a:ext>
          </a:extLst>
        </xdr:cNvPr>
        <xdr:cNvSpPr txBox="1"/>
      </xdr:nvSpPr>
      <xdr:spPr>
        <a:xfrm>
          <a:off x="19183350"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55" name="Szövegdoboz 2">
          <a:extLst>
            <a:ext uri="{FF2B5EF4-FFF2-40B4-BE49-F238E27FC236}">
              <a16:creationId xmlns:a16="http://schemas.microsoft.com/office/drawing/2014/main" id="{00000000-0008-0000-0100-000037000000}"/>
            </a:ext>
          </a:extLst>
        </xdr:cNvPr>
        <xdr:cNvSpPr txBox="1"/>
      </xdr:nvSpPr>
      <xdr:spPr>
        <a:xfrm>
          <a:off x="19183350"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56" name="Szövegdoboz 2">
          <a:extLst>
            <a:ext uri="{FF2B5EF4-FFF2-40B4-BE49-F238E27FC236}">
              <a16:creationId xmlns:a16="http://schemas.microsoft.com/office/drawing/2014/main" id="{00000000-0008-0000-0100-000038000000}"/>
            </a:ext>
          </a:extLst>
        </xdr:cNvPr>
        <xdr:cNvSpPr txBox="1"/>
      </xdr:nvSpPr>
      <xdr:spPr>
        <a:xfrm>
          <a:off x="19183350"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57" name="Szövegdoboz 2">
          <a:extLst>
            <a:ext uri="{FF2B5EF4-FFF2-40B4-BE49-F238E27FC236}">
              <a16:creationId xmlns:a16="http://schemas.microsoft.com/office/drawing/2014/main" id="{00000000-0008-0000-0100-000039000000}"/>
            </a:ext>
          </a:extLst>
        </xdr:cNvPr>
        <xdr:cNvSpPr txBox="1"/>
      </xdr:nvSpPr>
      <xdr:spPr>
        <a:xfrm>
          <a:off x="19183350"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58" name="Szövegdoboz 2">
          <a:extLst>
            <a:ext uri="{FF2B5EF4-FFF2-40B4-BE49-F238E27FC236}">
              <a16:creationId xmlns:a16="http://schemas.microsoft.com/office/drawing/2014/main" id="{00000000-0008-0000-0100-00003A000000}"/>
            </a:ext>
          </a:extLst>
        </xdr:cNvPr>
        <xdr:cNvSpPr txBox="1"/>
      </xdr:nvSpPr>
      <xdr:spPr>
        <a:xfrm>
          <a:off x="19183350"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59" name="Szövegdoboz 2">
          <a:extLst>
            <a:ext uri="{FF2B5EF4-FFF2-40B4-BE49-F238E27FC236}">
              <a16:creationId xmlns:a16="http://schemas.microsoft.com/office/drawing/2014/main" id="{00000000-0008-0000-0100-00003B000000}"/>
            </a:ext>
          </a:extLst>
        </xdr:cNvPr>
        <xdr:cNvSpPr txBox="1"/>
      </xdr:nvSpPr>
      <xdr:spPr>
        <a:xfrm>
          <a:off x="19183350"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60" name="Szövegdoboz 2">
          <a:extLst>
            <a:ext uri="{FF2B5EF4-FFF2-40B4-BE49-F238E27FC236}">
              <a16:creationId xmlns:a16="http://schemas.microsoft.com/office/drawing/2014/main" id="{00000000-0008-0000-0100-00003C000000}"/>
            </a:ext>
          </a:extLst>
        </xdr:cNvPr>
        <xdr:cNvSpPr txBox="1"/>
      </xdr:nvSpPr>
      <xdr:spPr>
        <a:xfrm>
          <a:off x="19183350"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61" name="Szövegdoboz 2">
          <a:extLst>
            <a:ext uri="{FF2B5EF4-FFF2-40B4-BE49-F238E27FC236}">
              <a16:creationId xmlns:a16="http://schemas.microsoft.com/office/drawing/2014/main" id="{00000000-0008-0000-0100-00003D000000}"/>
            </a:ext>
          </a:extLst>
        </xdr:cNvPr>
        <xdr:cNvSpPr txBox="1"/>
      </xdr:nvSpPr>
      <xdr:spPr>
        <a:xfrm>
          <a:off x="19183350"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62" name="Szövegdoboz 2">
          <a:extLst>
            <a:ext uri="{FF2B5EF4-FFF2-40B4-BE49-F238E27FC236}">
              <a16:creationId xmlns:a16="http://schemas.microsoft.com/office/drawing/2014/main" id="{00000000-0008-0000-0100-00003E000000}"/>
            </a:ext>
          </a:extLst>
        </xdr:cNvPr>
        <xdr:cNvSpPr txBox="1"/>
      </xdr:nvSpPr>
      <xdr:spPr>
        <a:xfrm>
          <a:off x="19183350"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46</xdr:row>
      <xdr:rowOff>0</xdr:rowOff>
    </xdr:from>
    <xdr:ext cx="184731" cy="264560"/>
    <xdr:sp macro="" textlink="">
      <xdr:nvSpPr>
        <xdr:cNvPr id="63" name="Szövegdoboz 2">
          <a:extLst>
            <a:ext uri="{FF2B5EF4-FFF2-40B4-BE49-F238E27FC236}">
              <a16:creationId xmlns:a16="http://schemas.microsoft.com/office/drawing/2014/main" id="{00000000-0008-0000-0100-00003F000000}"/>
            </a:ext>
          </a:extLst>
        </xdr:cNvPr>
        <xdr:cNvSpPr txBox="1"/>
      </xdr:nvSpPr>
      <xdr:spPr>
        <a:xfrm>
          <a:off x="19183350" y="10296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168" name="Szövegdoboz 2">
          <a:extLst>
            <a:ext uri="{FF2B5EF4-FFF2-40B4-BE49-F238E27FC236}">
              <a16:creationId xmlns:a16="http://schemas.microsoft.com/office/drawing/2014/main" id="{00000000-0008-0000-0100-000000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173" name="Szövegdoboz 2">
          <a:extLst>
            <a:ext uri="{FF2B5EF4-FFF2-40B4-BE49-F238E27FC236}">
              <a16:creationId xmlns:a16="http://schemas.microsoft.com/office/drawing/2014/main" id="{00000000-0008-0000-0100-000005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174" name="Szövegdoboz 2">
          <a:extLst>
            <a:ext uri="{FF2B5EF4-FFF2-40B4-BE49-F238E27FC236}">
              <a16:creationId xmlns:a16="http://schemas.microsoft.com/office/drawing/2014/main" id="{00000000-0008-0000-0100-000006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175" name="Szövegdoboz 2">
          <a:extLst>
            <a:ext uri="{FF2B5EF4-FFF2-40B4-BE49-F238E27FC236}">
              <a16:creationId xmlns:a16="http://schemas.microsoft.com/office/drawing/2014/main" id="{00000000-0008-0000-0100-000007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176" name="Szövegdoboz 2">
          <a:extLst>
            <a:ext uri="{FF2B5EF4-FFF2-40B4-BE49-F238E27FC236}">
              <a16:creationId xmlns:a16="http://schemas.microsoft.com/office/drawing/2014/main" id="{00000000-0008-0000-0100-000008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49</xdr:row>
      <xdr:rowOff>0</xdr:rowOff>
    </xdr:from>
    <xdr:ext cx="184731" cy="264560"/>
    <xdr:sp macro="" textlink="">
      <xdr:nvSpPr>
        <xdr:cNvPr id="7177" name="Szövegdoboz 2">
          <a:extLst>
            <a:ext uri="{FF2B5EF4-FFF2-40B4-BE49-F238E27FC236}">
              <a16:creationId xmlns:a16="http://schemas.microsoft.com/office/drawing/2014/main" id="{00000000-0008-0000-0100-0000091C0000}"/>
            </a:ext>
          </a:extLst>
        </xdr:cNvPr>
        <xdr:cNvSpPr txBox="1"/>
      </xdr:nvSpPr>
      <xdr:spPr>
        <a:xfrm>
          <a:off x="1600200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49</xdr:row>
      <xdr:rowOff>0</xdr:rowOff>
    </xdr:from>
    <xdr:ext cx="184731" cy="264560"/>
    <xdr:sp macro="" textlink="">
      <xdr:nvSpPr>
        <xdr:cNvPr id="7178" name="Szövegdoboz 2">
          <a:extLst>
            <a:ext uri="{FF2B5EF4-FFF2-40B4-BE49-F238E27FC236}">
              <a16:creationId xmlns:a16="http://schemas.microsoft.com/office/drawing/2014/main" id="{00000000-0008-0000-0100-00000A1C0000}"/>
            </a:ext>
          </a:extLst>
        </xdr:cNvPr>
        <xdr:cNvSpPr txBox="1"/>
      </xdr:nvSpPr>
      <xdr:spPr>
        <a:xfrm>
          <a:off x="1600200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179" name="Szövegdoboz 2">
          <a:extLst>
            <a:ext uri="{FF2B5EF4-FFF2-40B4-BE49-F238E27FC236}">
              <a16:creationId xmlns:a16="http://schemas.microsoft.com/office/drawing/2014/main" id="{00000000-0008-0000-0100-00000B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180" name="Szövegdoboz 2">
          <a:extLst>
            <a:ext uri="{FF2B5EF4-FFF2-40B4-BE49-F238E27FC236}">
              <a16:creationId xmlns:a16="http://schemas.microsoft.com/office/drawing/2014/main" id="{00000000-0008-0000-0100-00000C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181" name="Szövegdoboz 2">
          <a:extLst>
            <a:ext uri="{FF2B5EF4-FFF2-40B4-BE49-F238E27FC236}">
              <a16:creationId xmlns:a16="http://schemas.microsoft.com/office/drawing/2014/main" id="{00000000-0008-0000-0100-00000D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182" name="Szövegdoboz 2">
          <a:extLst>
            <a:ext uri="{FF2B5EF4-FFF2-40B4-BE49-F238E27FC236}">
              <a16:creationId xmlns:a16="http://schemas.microsoft.com/office/drawing/2014/main" id="{00000000-0008-0000-0100-00000E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183" name="Szövegdoboz 2">
          <a:extLst>
            <a:ext uri="{FF2B5EF4-FFF2-40B4-BE49-F238E27FC236}">
              <a16:creationId xmlns:a16="http://schemas.microsoft.com/office/drawing/2014/main" id="{00000000-0008-0000-0100-00000F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184" name="Szövegdoboz 2">
          <a:extLst>
            <a:ext uri="{FF2B5EF4-FFF2-40B4-BE49-F238E27FC236}">
              <a16:creationId xmlns:a16="http://schemas.microsoft.com/office/drawing/2014/main" id="{00000000-0008-0000-0100-000010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185" name="Szövegdoboz 2">
          <a:extLst>
            <a:ext uri="{FF2B5EF4-FFF2-40B4-BE49-F238E27FC236}">
              <a16:creationId xmlns:a16="http://schemas.microsoft.com/office/drawing/2014/main" id="{00000000-0008-0000-0100-000011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186" name="Szövegdoboz 2">
          <a:extLst>
            <a:ext uri="{FF2B5EF4-FFF2-40B4-BE49-F238E27FC236}">
              <a16:creationId xmlns:a16="http://schemas.microsoft.com/office/drawing/2014/main" id="{00000000-0008-0000-0100-000012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187" name="Szövegdoboz 2">
          <a:extLst>
            <a:ext uri="{FF2B5EF4-FFF2-40B4-BE49-F238E27FC236}">
              <a16:creationId xmlns:a16="http://schemas.microsoft.com/office/drawing/2014/main" id="{00000000-0008-0000-0100-000013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188" name="Szövegdoboz 2">
          <a:extLst>
            <a:ext uri="{FF2B5EF4-FFF2-40B4-BE49-F238E27FC236}">
              <a16:creationId xmlns:a16="http://schemas.microsoft.com/office/drawing/2014/main" id="{00000000-0008-0000-0100-000014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189" name="Szövegdoboz 2">
          <a:extLst>
            <a:ext uri="{FF2B5EF4-FFF2-40B4-BE49-F238E27FC236}">
              <a16:creationId xmlns:a16="http://schemas.microsoft.com/office/drawing/2014/main" id="{00000000-0008-0000-0100-000015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190" name="Szövegdoboz 2">
          <a:extLst>
            <a:ext uri="{FF2B5EF4-FFF2-40B4-BE49-F238E27FC236}">
              <a16:creationId xmlns:a16="http://schemas.microsoft.com/office/drawing/2014/main" id="{00000000-0008-0000-0100-000016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191" name="Szövegdoboz 2">
          <a:extLst>
            <a:ext uri="{FF2B5EF4-FFF2-40B4-BE49-F238E27FC236}">
              <a16:creationId xmlns:a16="http://schemas.microsoft.com/office/drawing/2014/main" id="{00000000-0008-0000-0100-000017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192" name="Szövegdoboz 2">
          <a:extLst>
            <a:ext uri="{FF2B5EF4-FFF2-40B4-BE49-F238E27FC236}">
              <a16:creationId xmlns:a16="http://schemas.microsoft.com/office/drawing/2014/main" id="{00000000-0008-0000-0100-000018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193" name="Szövegdoboz 2">
          <a:extLst>
            <a:ext uri="{FF2B5EF4-FFF2-40B4-BE49-F238E27FC236}">
              <a16:creationId xmlns:a16="http://schemas.microsoft.com/office/drawing/2014/main" id="{00000000-0008-0000-0100-000019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194" name="Szövegdoboz 2">
          <a:extLst>
            <a:ext uri="{FF2B5EF4-FFF2-40B4-BE49-F238E27FC236}">
              <a16:creationId xmlns:a16="http://schemas.microsoft.com/office/drawing/2014/main" id="{00000000-0008-0000-0100-00001A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195" name="Szövegdoboz 2">
          <a:extLst>
            <a:ext uri="{FF2B5EF4-FFF2-40B4-BE49-F238E27FC236}">
              <a16:creationId xmlns:a16="http://schemas.microsoft.com/office/drawing/2014/main" id="{00000000-0008-0000-0100-00001B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196" name="Szövegdoboz 2">
          <a:extLst>
            <a:ext uri="{FF2B5EF4-FFF2-40B4-BE49-F238E27FC236}">
              <a16:creationId xmlns:a16="http://schemas.microsoft.com/office/drawing/2014/main" id="{00000000-0008-0000-0100-00001C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197" name="Szövegdoboz 2">
          <a:extLst>
            <a:ext uri="{FF2B5EF4-FFF2-40B4-BE49-F238E27FC236}">
              <a16:creationId xmlns:a16="http://schemas.microsoft.com/office/drawing/2014/main" id="{00000000-0008-0000-0100-00001D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198" name="Szövegdoboz 2">
          <a:extLst>
            <a:ext uri="{FF2B5EF4-FFF2-40B4-BE49-F238E27FC236}">
              <a16:creationId xmlns:a16="http://schemas.microsoft.com/office/drawing/2014/main" id="{00000000-0008-0000-0100-00001E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199" name="Szövegdoboz 2">
          <a:extLst>
            <a:ext uri="{FF2B5EF4-FFF2-40B4-BE49-F238E27FC236}">
              <a16:creationId xmlns:a16="http://schemas.microsoft.com/office/drawing/2014/main" id="{00000000-0008-0000-0100-00001F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200" name="Szövegdoboz 2">
          <a:extLst>
            <a:ext uri="{FF2B5EF4-FFF2-40B4-BE49-F238E27FC236}">
              <a16:creationId xmlns:a16="http://schemas.microsoft.com/office/drawing/2014/main" id="{00000000-0008-0000-0100-000020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201" name="Szövegdoboz 2">
          <a:extLst>
            <a:ext uri="{FF2B5EF4-FFF2-40B4-BE49-F238E27FC236}">
              <a16:creationId xmlns:a16="http://schemas.microsoft.com/office/drawing/2014/main" id="{00000000-0008-0000-0100-000021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202" name="Szövegdoboz 2">
          <a:extLst>
            <a:ext uri="{FF2B5EF4-FFF2-40B4-BE49-F238E27FC236}">
              <a16:creationId xmlns:a16="http://schemas.microsoft.com/office/drawing/2014/main" id="{00000000-0008-0000-0100-000022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203" name="Szövegdoboz 2">
          <a:extLst>
            <a:ext uri="{FF2B5EF4-FFF2-40B4-BE49-F238E27FC236}">
              <a16:creationId xmlns:a16="http://schemas.microsoft.com/office/drawing/2014/main" id="{00000000-0008-0000-0100-000023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204" name="Szövegdoboz 2">
          <a:extLst>
            <a:ext uri="{FF2B5EF4-FFF2-40B4-BE49-F238E27FC236}">
              <a16:creationId xmlns:a16="http://schemas.microsoft.com/office/drawing/2014/main" id="{00000000-0008-0000-0100-000024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205" name="Szövegdoboz 2">
          <a:extLst>
            <a:ext uri="{FF2B5EF4-FFF2-40B4-BE49-F238E27FC236}">
              <a16:creationId xmlns:a16="http://schemas.microsoft.com/office/drawing/2014/main" id="{00000000-0008-0000-0100-000025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47</xdr:row>
      <xdr:rowOff>0</xdr:rowOff>
    </xdr:from>
    <xdr:ext cx="184731" cy="264560"/>
    <xdr:sp macro="" textlink="">
      <xdr:nvSpPr>
        <xdr:cNvPr id="7206" name="Szövegdoboz 2">
          <a:extLst>
            <a:ext uri="{FF2B5EF4-FFF2-40B4-BE49-F238E27FC236}">
              <a16:creationId xmlns:a16="http://schemas.microsoft.com/office/drawing/2014/main" id="{00000000-0008-0000-0100-0000261C0000}"/>
            </a:ext>
          </a:extLst>
        </xdr:cNvPr>
        <xdr:cNvSpPr txBox="1"/>
      </xdr:nvSpPr>
      <xdr:spPr>
        <a:xfrm>
          <a:off x="1600200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207" name="Szövegdoboz 2">
          <a:extLst>
            <a:ext uri="{FF2B5EF4-FFF2-40B4-BE49-F238E27FC236}">
              <a16:creationId xmlns:a16="http://schemas.microsoft.com/office/drawing/2014/main" id="{00000000-0008-0000-0100-000027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208" name="Szövegdoboz 2">
          <a:extLst>
            <a:ext uri="{FF2B5EF4-FFF2-40B4-BE49-F238E27FC236}">
              <a16:creationId xmlns:a16="http://schemas.microsoft.com/office/drawing/2014/main" id="{00000000-0008-0000-0100-000028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209" name="Szövegdoboz 2">
          <a:extLst>
            <a:ext uri="{FF2B5EF4-FFF2-40B4-BE49-F238E27FC236}">
              <a16:creationId xmlns:a16="http://schemas.microsoft.com/office/drawing/2014/main" id="{00000000-0008-0000-0100-000029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210" name="Szövegdoboz 2">
          <a:extLst>
            <a:ext uri="{FF2B5EF4-FFF2-40B4-BE49-F238E27FC236}">
              <a16:creationId xmlns:a16="http://schemas.microsoft.com/office/drawing/2014/main" id="{00000000-0008-0000-0100-00002A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211" name="Szövegdoboz 2">
          <a:extLst>
            <a:ext uri="{FF2B5EF4-FFF2-40B4-BE49-F238E27FC236}">
              <a16:creationId xmlns:a16="http://schemas.microsoft.com/office/drawing/2014/main" id="{00000000-0008-0000-0100-00002B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212" name="Szövegdoboz 2">
          <a:extLst>
            <a:ext uri="{FF2B5EF4-FFF2-40B4-BE49-F238E27FC236}">
              <a16:creationId xmlns:a16="http://schemas.microsoft.com/office/drawing/2014/main" id="{00000000-0008-0000-0100-00002C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213" name="Szövegdoboz 2">
          <a:extLst>
            <a:ext uri="{FF2B5EF4-FFF2-40B4-BE49-F238E27FC236}">
              <a16:creationId xmlns:a16="http://schemas.microsoft.com/office/drawing/2014/main" id="{00000000-0008-0000-0100-00002D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214" name="Szövegdoboz 2">
          <a:extLst>
            <a:ext uri="{FF2B5EF4-FFF2-40B4-BE49-F238E27FC236}">
              <a16:creationId xmlns:a16="http://schemas.microsoft.com/office/drawing/2014/main" id="{00000000-0008-0000-0100-00002E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215" name="Szövegdoboz 2">
          <a:extLst>
            <a:ext uri="{FF2B5EF4-FFF2-40B4-BE49-F238E27FC236}">
              <a16:creationId xmlns:a16="http://schemas.microsoft.com/office/drawing/2014/main" id="{00000000-0008-0000-0100-00002F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216" name="Szövegdoboz 2">
          <a:extLst>
            <a:ext uri="{FF2B5EF4-FFF2-40B4-BE49-F238E27FC236}">
              <a16:creationId xmlns:a16="http://schemas.microsoft.com/office/drawing/2014/main" id="{00000000-0008-0000-0100-000030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47</xdr:row>
      <xdr:rowOff>0</xdr:rowOff>
    </xdr:from>
    <xdr:ext cx="184731" cy="264560"/>
    <xdr:sp macro="" textlink="">
      <xdr:nvSpPr>
        <xdr:cNvPr id="7217" name="Szövegdoboz 2">
          <a:extLst>
            <a:ext uri="{FF2B5EF4-FFF2-40B4-BE49-F238E27FC236}">
              <a16:creationId xmlns:a16="http://schemas.microsoft.com/office/drawing/2014/main" id="{00000000-0008-0000-0100-0000311C0000}"/>
            </a:ext>
          </a:extLst>
        </xdr:cNvPr>
        <xdr:cNvSpPr txBox="1"/>
      </xdr:nvSpPr>
      <xdr:spPr>
        <a:xfrm>
          <a:off x="19183350" y="1056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48</xdr:row>
      <xdr:rowOff>0</xdr:rowOff>
    </xdr:from>
    <xdr:ext cx="184731" cy="264560"/>
    <xdr:sp macro="" textlink="">
      <xdr:nvSpPr>
        <xdr:cNvPr id="7218" name="Szövegdoboz 2">
          <a:extLst>
            <a:ext uri="{FF2B5EF4-FFF2-40B4-BE49-F238E27FC236}">
              <a16:creationId xmlns:a16="http://schemas.microsoft.com/office/drawing/2014/main" id="{00000000-0008-0000-0100-0000321C0000}"/>
            </a:ext>
          </a:extLst>
        </xdr:cNvPr>
        <xdr:cNvSpPr txBox="1"/>
      </xdr:nvSpPr>
      <xdr:spPr>
        <a:xfrm>
          <a:off x="1600200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48</xdr:row>
      <xdr:rowOff>0</xdr:rowOff>
    </xdr:from>
    <xdr:ext cx="184731" cy="264560"/>
    <xdr:sp macro="" textlink="">
      <xdr:nvSpPr>
        <xdr:cNvPr id="7219" name="Szövegdoboz 2">
          <a:extLst>
            <a:ext uri="{FF2B5EF4-FFF2-40B4-BE49-F238E27FC236}">
              <a16:creationId xmlns:a16="http://schemas.microsoft.com/office/drawing/2014/main" id="{00000000-0008-0000-0100-0000331C0000}"/>
            </a:ext>
          </a:extLst>
        </xdr:cNvPr>
        <xdr:cNvSpPr txBox="1"/>
      </xdr:nvSpPr>
      <xdr:spPr>
        <a:xfrm>
          <a:off x="1600200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220" name="Szövegdoboz 2">
          <a:extLst>
            <a:ext uri="{FF2B5EF4-FFF2-40B4-BE49-F238E27FC236}">
              <a16:creationId xmlns:a16="http://schemas.microsoft.com/office/drawing/2014/main" id="{00000000-0008-0000-0100-000034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221" name="Szövegdoboz 2">
          <a:extLst>
            <a:ext uri="{FF2B5EF4-FFF2-40B4-BE49-F238E27FC236}">
              <a16:creationId xmlns:a16="http://schemas.microsoft.com/office/drawing/2014/main" id="{00000000-0008-0000-0100-000035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222" name="Szövegdoboz 2">
          <a:extLst>
            <a:ext uri="{FF2B5EF4-FFF2-40B4-BE49-F238E27FC236}">
              <a16:creationId xmlns:a16="http://schemas.microsoft.com/office/drawing/2014/main" id="{00000000-0008-0000-0100-000036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223" name="Szövegdoboz 2">
          <a:extLst>
            <a:ext uri="{FF2B5EF4-FFF2-40B4-BE49-F238E27FC236}">
              <a16:creationId xmlns:a16="http://schemas.microsoft.com/office/drawing/2014/main" id="{00000000-0008-0000-0100-000037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224" name="Szövegdoboz 2">
          <a:extLst>
            <a:ext uri="{FF2B5EF4-FFF2-40B4-BE49-F238E27FC236}">
              <a16:creationId xmlns:a16="http://schemas.microsoft.com/office/drawing/2014/main" id="{00000000-0008-0000-0100-000038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225" name="Szövegdoboz 2">
          <a:extLst>
            <a:ext uri="{FF2B5EF4-FFF2-40B4-BE49-F238E27FC236}">
              <a16:creationId xmlns:a16="http://schemas.microsoft.com/office/drawing/2014/main" id="{00000000-0008-0000-0100-000039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226" name="Szövegdoboz 2">
          <a:extLst>
            <a:ext uri="{FF2B5EF4-FFF2-40B4-BE49-F238E27FC236}">
              <a16:creationId xmlns:a16="http://schemas.microsoft.com/office/drawing/2014/main" id="{00000000-0008-0000-0100-00003A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227" name="Szövegdoboz 2">
          <a:extLst>
            <a:ext uri="{FF2B5EF4-FFF2-40B4-BE49-F238E27FC236}">
              <a16:creationId xmlns:a16="http://schemas.microsoft.com/office/drawing/2014/main" id="{00000000-0008-0000-0100-00003B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228" name="Szövegdoboz 2">
          <a:extLst>
            <a:ext uri="{FF2B5EF4-FFF2-40B4-BE49-F238E27FC236}">
              <a16:creationId xmlns:a16="http://schemas.microsoft.com/office/drawing/2014/main" id="{00000000-0008-0000-0100-00003C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229" name="Szövegdoboz 2">
          <a:extLst>
            <a:ext uri="{FF2B5EF4-FFF2-40B4-BE49-F238E27FC236}">
              <a16:creationId xmlns:a16="http://schemas.microsoft.com/office/drawing/2014/main" id="{00000000-0008-0000-0100-00003D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230" name="Szövegdoboz 2">
          <a:extLst>
            <a:ext uri="{FF2B5EF4-FFF2-40B4-BE49-F238E27FC236}">
              <a16:creationId xmlns:a16="http://schemas.microsoft.com/office/drawing/2014/main" id="{00000000-0008-0000-0100-00003E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48</xdr:row>
      <xdr:rowOff>0</xdr:rowOff>
    </xdr:from>
    <xdr:ext cx="184731" cy="264560"/>
    <xdr:sp macro="" textlink="">
      <xdr:nvSpPr>
        <xdr:cNvPr id="7231" name="Szövegdoboz 2">
          <a:extLst>
            <a:ext uri="{FF2B5EF4-FFF2-40B4-BE49-F238E27FC236}">
              <a16:creationId xmlns:a16="http://schemas.microsoft.com/office/drawing/2014/main" id="{00000000-0008-0000-0100-00003F1C0000}"/>
            </a:ext>
          </a:extLst>
        </xdr:cNvPr>
        <xdr:cNvSpPr txBox="1"/>
      </xdr:nvSpPr>
      <xdr:spPr>
        <a:xfrm>
          <a:off x="19183350" y="10829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49</xdr:row>
      <xdr:rowOff>0</xdr:rowOff>
    </xdr:from>
    <xdr:ext cx="184731" cy="264560"/>
    <xdr:sp macro="" textlink="">
      <xdr:nvSpPr>
        <xdr:cNvPr id="7232" name="Szövegdoboz 2">
          <a:extLst>
            <a:ext uri="{FF2B5EF4-FFF2-40B4-BE49-F238E27FC236}">
              <a16:creationId xmlns:a16="http://schemas.microsoft.com/office/drawing/2014/main" id="{00000000-0008-0000-0100-0000401C0000}"/>
            </a:ext>
          </a:extLst>
        </xdr:cNvPr>
        <xdr:cNvSpPr txBox="1"/>
      </xdr:nvSpPr>
      <xdr:spPr>
        <a:xfrm>
          <a:off x="1600200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49</xdr:row>
      <xdr:rowOff>0</xdr:rowOff>
    </xdr:from>
    <xdr:ext cx="184731" cy="264560"/>
    <xdr:sp macro="" textlink="">
      <xdr:nvSpPr>
        <xdr:cNvPr id="7233" name="Szövegdoboz 2">
          <a:extLst>
            <a:ext uri="{FF2B5EF4-FFF2-40B4-BE49-F238E27FC236}">
              <a16:creationId xmlns:a16="http://schemas.microsoft.com/office/drawing/2014/main" id="{00000000-0008-0000-0100-0000411C0000}"/>
            </a:ext>
          </a:extLst>
        </xdr:cNvPr>
        <xdr:cNvSpPr txBox="1"/>
      </xdr:nvSpPr>
      <xdr:spPr>
        <a:xfrm>
          <a:off x="1600200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234" name="Szövegdoboz 2">
          <a:extLst>
            <a:ext uri="{FF2B5EF4-FFF2-40B4-BE49-F238E27FC236}">
              <a16:creationId xmlns:a16="http://schemas.microsoft.com/office/drawing/2014/main" id="{00000000-0008-0000-0100-000042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235" name="Szövegdoboz 2">
          <a:extLst>
            <a:ext uri="{FF2B5EF4-FFF2-40B4-BE49-F238E27FC236}">
              <a16:creationId xmlns:a16="http://schemas.microsoft.com/office/drawing/2014/main" id="{00000000-0008-0000-0100-000043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236" name="Szövegdoboz 2">
          <a:extLst>
            <a:ext uri="{FF2B5EF4-FFF2-40B4-BE49-F238E27FC236}">
              <a16:creationId xmlns:a16="http://schemas.microsoft.com/office/drawing/2014/main" id="{00000000-0008-0000-0100-000044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237" name="Szövegdoboz 2">
          <a:extLst>
            <a:ext uri="{FF2B5EF4-FFF2-40B4-BE49-F238E27FC236}">
              <a16:creationId xmlns:a16="http://schemas.microsoft.com/office/drawing/2014/main" id="{00000000-0008-0000-0100-000045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238" name="Szövegdoboz 2">
          <a:extLst>
            <a:ext uri="{FF2B5EF4-FFF2-40B4-BE49-F238E27FC236}">
              <a16:creationId xmlns:a16="http://schemas.microsoft.com/office/drawing/2014/main" id="{00000000-0008-0000-0100-000046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239" name="Szövegdoboz 2">
          <a:extLst>
            <a:ext uri="{FF2B5EF4-FFF2-40B4-BE49-F238E27FC236}">
              <a16:creationId xmlns:a16="http://schemas.microsoft.com/office/drawing/2014/main" id="{00000000-0008-0000-0100-000047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240" name="Szövegdoboz 2">
          <a:extLst>
            <a:ext uri="{FF2B5EF4-FFF2-40B4-BE49-F238E27FC236}">
              <a16:creationId xmlns:a16="http://schemas.microsoft.com/office/drawing/2014/main" id="{00000000-0008-0000-0100-000048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241" name="Szövegdoboz 2">
          <a:extLst>
            <a:ext uri="{FF2B5EF4-FFF2-40B4-BE49-F238E27FC236}">
              <a16:creationId xmlns:a16="http://schemas.microsoft.com/office/drawing/2014/main" id="{00000000-0008-0000-0100-000049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242" name="Szövegdoboz 2">
          <a:extLst>
            <a:ext uri="{FF2B5EF4-FFF2-40B4-BE49-F238E27FC236}">
              <a16:creationId xmlns:a16="http://schemas.microsoft.com/office/drawing/2014/main" id="{00000000-0008-0000-0100-00004A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243" name="Szövegdoboz 2">
          <a:extLst>
            <a:ext uri="{FF2B5EF4-FFF2-40B4-BE49-F238E27FC236}">
              <a16:creationId xmlns:a16="http://schemas.microsoft.com/office/drawing/2014/main" id="{00000000-0008-0000-0100-00004B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244" name="Szövegdoboz 2">
          <a:extLst>
            <a:ext uri="{FF2B5EF4-FFF2-40B4-BE49-F238E27FC236}">
              <a16:creationId xmlns:a16="http://schemas.microsoft.com/office/drawing/2014/main" id="{00000000-0008-0000-0100-00004C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49</xdr:row>
      <xdr:rowOff>0</xdr:rowOff>
    </xdr:from>
    <xdr:ext cx="184731" cy="264560"/>
    <xdr:sp macro="" textlink="">
      <xdr:nvSpPr>
        <xdr:cNvPr id="7245" name="Szövegdoboz 2">
          <a:extLst>
            <a:ext uri="{FF2B5EF4-FFF2-40B4-BE49-F238E27FC236}">
              <a16:creationId xmlns:a16="http://schemas.microsoft.com/office/drawing/2014/main" id="{00000000-0008-0000-0100-00004D1C0000}"/>
            </a:ext>
          </a:extLst>
        </xdr:cNvPr>
        <xdr:cNvSpPr txBox="1"/>
      </xdr:nvSpPr>
      <xdr:spPr>
        <a:xfrm>
          <a:off x="19183350" y="1109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50</xdr:row>
      <xdr:rowOff>0</xdr:rowOff>
    </xdr:from>
    <xdr:ext cx="184731" cy="264560"/>
    <xdr:sp macro="" textlink="">
      <xdr:nvSpPr>
        <xdr:cNvPr id="7246" name="Szövegdoboz 2">
          <a:extLst>
            <a:ext uri="{FF2B5EF4-FFF2-40B4-BE49-F238E27FC236}">
              <a16:creationId xmlns:a16="http://schemas.microsoft.com/office/drawing/2014/main" id="{00000000-0008-0000-0100-00004E1C0000}"/>
            </a:ext>
          </a:extLst>
        </xdr:cNvPr>
        <xdr:cNvSpPr txBox="1"/>
      </xdr:nvSpPr>
      <xdr:spPr>
        <a:xfrm>
          <a:off x="1600200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50</xdr:row>
      <xdr:rowOff>0</xdr:rowOff>
    </xdr:from>
    <xdr:ext cx="184731" cy="264560"/>
    <xdr:sp macro="" textlink="">
      <xdr:nvSpPr>
        <xdr:cNvPr id="7247" name="Szövegdoboz 2">
          <a:extLst>
            <a:ext uri="{FF2B5EF4-FFF2-40B4-BE49-F238E27FC236}">
              <a16:creationId xmlns:a16="http://schemas.microsoft.com/office/drawing/2014/main" id="{00000000-0008-0000-0100-00004F1C0000}"/>
            </a:ext>
          </a:extLst>
        </xdr:cNvPr>
        <xdr:cNvSpPr txBox="1"/>
      </xdr:nvSpPr>
      <xdr:spPr>
        <a:xfrm>
          <a:off x="1600200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48" name="Szövegdoboz 2">
          <a:extLst>
            <a:ext uri="{FF2B5EF4-FFF2-40B4-BE49-F238E27FC236}">
              <a16:creationId xmlns:a16="http://schemas.microsoft.com/office/drawing/2014/main" id="{00000000-0008-0000-0100-000050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49" name="Szövegdoboz 2">
          <a:extLst>
            <a:ext uri="{FF2B5EF4-FFF2-40B4-BE49-F238E27FC236}">
              <a16:creationId xmlns:a16="http://schemas.microsoft.com/office/drawing/2014/main" id="{00000000-0008-0000-0100-000051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50" name="Szövegdoboz 2">
          <a:extLst>
            <a:ext uri="{FF2B5EF4-FFF2-40B4-BE49-F238E27FC236}">
              <a16:creationId xmlns:a16="http://schemas.microsoft.com/office/drawing/2014/main" id="{00000000-0008-0000-0100-000052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51" name="Szövegdoboz 2">
          <a:extLst>
            <a:ext uri="{FF2B5EF4-FFF2-40B4-BE49-F238E27FC236}">
              <a16:creationId xmlns:a16="http://schemas.microsoft.com/office/drawing/2014/main" id="{00000000-0008-0000-0100-000053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52" name="Szövegdoboz 2">
          <a:extLst>
            <a:ext uri="{FF2B5EF4-FFF2-40B4-BE49-F238E27FC236}">
              <a16:creationId xmlns:a16="http://schemas.microsoft.com/office/drawing/2014/main" id="{00000000-0008-0000-0100-000054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53" name="Szövegdoboz 2">
          <a:extLst>
            <a:ext uri="{FF2B5EF4-FFF2-40B4-BE49-F238E27FC236}">
              <a16:creationId xmlns:a16="http://schemas.microsoft.com/office/drawing/2014/main" id="{00000000-0008-0000-0100-000055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54" name="Szövegdoboz 2">
          <a:extLst>
            <a:ext uri="{FF2B5EF4-FFF2-40B4-BE49-F238E27FC236}">
              <a16:creationId xmlns:a16="http://schemas.microsoft.com/office/drawing/2014/main" id="{00000000-0008-0000-0100-000056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55" name="Szövegdoboz 2">
          <a:extLst>
            <a:ext uri="{FF2B5EF4-FFF2-40B4-BE49-F238E27FC236}">
              <a16:creationId xmlns:a16="http://schemas.microsoft.com/office/drawing/2014/main" id="{00000000-0008-0000-0100-000057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56" name="Szövegdoboz 2">
          <a:extLst>
            <a:ext uri="{FF2B5EF4-FFF2-40B4-BE49-F238E27FC236}">
              <a16:creationId xmlns:a16="http://schemas.microsoft.com/office/drawing/2014/main" id="{00000000-0008-0000-0100-000058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57" name="Szövegdoboz 2">
          <a:extLst>
            <a:ext uri="{FF2B5EF4-FFF2-40B4-BE49-F238E27FC236}">
              <a16:creationId xmlns:a16="http://schemas.microsoft.com/office/drawing/2014/main" id="{00000000-0008-0000-0100-000059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58" name="Szövegdoboz 2">
          <a:extLst>
            <a:ext uri="{FF2B5EF4-FFF2-40B4-BE49-F238E27FC236}">
              <a16:creationId xmlns:a16="http://schemas.microsoft.com/office/drawing/2014/main" id="{00000000-0008-0000-0100-00005A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59" name="Szövegdoboz 2">
          <a:extLst>
            <a:ext uri="{FF2B5EF4-FFF2-40B4-BE49-F238E27FC236}">
              <a16:creationId xmlns:a16="http://schemas.microsoft.com/office/drawing/2014/main" id="{00000000-0008-0000-0100-00005B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50</xdr:row>
      <xdr:rowOff>0</xdr:rowOff>
    </xdr:from>
    <xdr:ext cx="184731" cy="264560"/>
    <xdr:sp macro="" textlink="">
      <xdr:nvSpPr>
        <xdr:cNvPr id="7260" name="Szövegdoboz 2">
          <a:extLst>
            <a:ext uri="{FF2B5EF4-FFF2-40B4-BE49-F238E27FC236}">
              <a16:creationId xmlns:a16="http://schemas.microsoft.com/office/drawing/2014/main" id="{00000000-0008-0000-0100-00005C1C0000}"/>
            </a:ext>
          </a:extLst>
        </xdr:cNvPr>
        <xdr:cNvSpPr txBox="1"/>
      </xdr:nvSpPr>
      <xdr:spPr>
        <a:xfrm>
          <a:off x="1600200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50</xdr:row>
      <xdr:rowOff>0</xdr:rowOff>
    </xdr:from>
    <xdr:ext cx="184731" cy="264560"/>
    <xdr:sp macro="" textlink="">
      <xdr:nvSpPr>
        <xdr:cNvPr id="7261" name="Szövegdoboz 2">
          <a:extLst>
            <a:ext uri="{FF2B5EF4-FFF2-40B4-BE49-F238E27FC236}">
              <a16:creationId xmlns:a16="http://schemas.microsoft.com/office/drawing/2014/main" id="{00000000-0008-0000-0100-00005D1C0000}"/>
            </a:ext>
          </a:extLst>
        </xdr:cNvPr>
        <xdr:cNvSpPr txBox="1"/>
      </xdr:nvSpPr>
      <xdr:spPr>
        <a:xfrm>
          <a:off x="1600200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62" name="Szövegdoboz 2">
          <a:extLst>
            <a:ext uri="{FF2B5EF4-FFF2-40B4-BE49-F238E27FC236}">
              <a16:creationId xmlns:a16="http://schemas.microsoft.com/office/drawing/2014/main" id="{00000000-0008-0000-0100-00005E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63" name="Szövegdoboz 2">
          <a:extLst>
            <a:ext uri="{FF2B5EF4-FFF2-40B4-BE49-F238E27FC236}">
              <a16:creationId xmlns:a16="http://schemas.microsoft.com/office/drawing/2014/main" id="{00000000-0008-0000-0100-00005F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64" name="Szövegdoboz 2">
          <a:extLst>
            <a:ext uri="{FF2B5EF4-FFF2-40B4-BE49-F238E27FC236}">
              <a16:creationId xmlns:a16="http://schemas.microsoft.com/office/drawing/2014/main" id="{00000000-0008-0000-0100-000060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65" name="Szövegdoboz 2">
          <a:extLst>
            <a:ext uri="{FF2B5EF4-FFF2-40B4-BE49-F238E27FC236}">
              <a16:creationId xmlns:a16="http://schemas.microsoft.com/office/drawing/2014/main" id="{00000000-0008-0000-0100-000061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66" name="Szövegdoboz 2">
          <a:extLst>
            <a:ext uri="{FF2B5EF4-FFF2-40B4-BE49-F238E27FC236}">
              <a16:creationId xmlns:a16="http://schemas.microsoft.com/office/drawing/2014/main" id="{00000000-0008-0000-0100-000062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67" name="Szövegdoboz 2">
          <a:extLst>
            <a:ext uri="{FF2B5EF4-FFF2-40B4-BE49-F238E27FC236}">
              <a16:creationId xmlns:a16="http://schemas.microsoft.com/office/drawing/2014/main" id="{00000000-0008-0000-0100-000063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68" name="Szövegdoboz 2">
          <a:extLst>
            <a:ext uri="{FF2B5EF4-FFF2-40B4-BE49-F238E27FC236}">
              <a16:creationId xmlns:a16="http://schemas.microsoft.com/office/drawing/2014/main" id="{00000000-0008-0000-0100-000064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69" name="Szövegdoboz 2">
          <a:extLst>
            <a:ext uri="{FF2B5EF4-FFF2-40B4-BE49-F238E27FC236}">
              <a16:creationId xmlns:a16="http://schemas.microsoft.com/office/drawing/2014/main" id="{00000000-0008-0000-0100-000065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70" name="Szövegdoboz 2">
          <a:extLst>
            <a:ext uri="{FF2B5EF4-FFF2-40B4-BE49-F238E27FC236}">
              <a16:creationId xmlns:a16="http://schemas.microsoft.com/office/drawing/2014/main" id="{00000000-0008-0000-0100-000066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71" name="Szövegdoboz 2">
          <a:extLst>
            <a:ext uri="{FF2B5EF4-FFF2-40B4-BE49-F238E27FC236}">
              <a16:creationId xmlns:a16="http://schemas.microsoft.com/office/drawing/2014/main" id="{00000000-0008-0000-0100-000067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72" name="Szövegdoboz 2">
          <a:extLst>
            <a:ext uri="{FF2B5EF4-FFF2-40B4-BE49-F238E27FC236}">
              <a16:creationId xmlns:a16="http://schemas.microsoft.com/office/drawing/2014/main" id="{00000000-0008-0000-0100-000068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73" name="Szövegdoboz 2">
          <a:extLst>
            <a:ext uri="{FF2B5EF4-FFF2-40B4-BE49-F238E27FC236}">
              <a16:creationId xmlns:a16="http://schemas.microsoft.com/office/drawing/2014/main" id="{00000000-0008-0000-0100-000069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50</xdr:row>
      <xdr:rowOff>0</xdr:rowOff>
    </xdr:from>
    <xdr:ext cx="184731" cy="264560"/>
    <xdr:sp macro="" textlink="">
      <xdr:nvSpPr>
        <xdr:cNvPr id="7274" name="Szövegdoboz 2">
          <a:extLst>
            <a:ext uri="{FF2B5EF4-FFF2-40B4-BE49-F238E27FC236}">
              <a16:creationId xmlns:a16="http://schemas.microsoft.com/office/drawing/2014/main" id="{00000000-0008-0000-0100-00006A1C0000}"/>
            </a:ext>
          </a:extLst>
        </xdr:cNvPr>
        <xdr:cNvSpPr txBox="1"/>
      </xdr:nvSpPr>
      <xdr:spPr>
        <a:xfrm>
          <a:off x="1600200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50</xdr:row>
      <xdr:rowOff>0</xdr:rowOff>
    </xdr:from>
    <xdr:ext cx="184731" cy="264560"/>
    <xdr:sp macro="" textlink="">
      <xdr:nvSpPr>
        <xdr:cNvPr id="7275" name="Szövegdoboz 2">
          <a:extLst>
            <a:ext uri="{FF2B5EF4-FFF2-40B4-BE49-F238E27FC236}">
              <a16:creationId xmlns:a16="http://schemas.microsoft.com/office/drawing/2014/main" id="{00000000-0008-0000-0100-00006B1C0000}"/>
            </a:ext>
          </a:extLst>
        </xdr:cNvPr>
        <xdr:cNvSpPr txBox="1"/>
      </xdr:nvSpPr>
      <xdr:spPr>
        <a:xfrm>
          <a:off x="1600200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76" name="Szövegdoboz 2">
          <a:extLst>
            <a:ext uri="{FF2B5EF4-FFF2-40B4-BE49-F238E27FC236}">
              <a16:creationId xmlns:a16="http://schemas.microsoft.com/office/drawing/2014/main" id="{00000000-0008-0000-0100-00006C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77" name="Szövegdoboz 2">
          <a:extLst>
            <a:ext uri="{FF2B5EF4-FFF2-40B4-BE49-F238E27FC236}">
              <a16:creationId xmlns:a16="http://schemas.microsoft.com/office/drawing/2014/main" id="{00000000-0008-0000-0100-00006D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78" name="Szövegdoboz 2">
          <a:extLst>
            <a:ext uri="{FF2B5EF4-FFF2-40B4-BE49-F238E27FC236}">
              <a16:creationId xmlns:a16="http://schemas.microsoft.com/office/drawing/2014/main" id="{00000000-0008-0000-0100-00006E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79" name="Szövegdoboz 2">
          <a:extLst>
            <a:ext uri="{FF2B5EF4-FFF2-40B4-BE49-F238E27FC236}">
              <a16:creationId xmlns:a16="http://schemas.microsoft.com/office/drawing/2014/main" id="{00000000-0008-0000-0100-00006F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80" name="Szövegdoboz 2">
          <a:extLst>
            <a:ext uri="{FF2B5EF4-FFF2-40B4-BE49-F238E27FC236}">
              <a16:creationId xmlns:a16="http://schemas.microsoft.com/office/drawing/2014/main" id="{00000000-0008-0000-0100-000070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81" name="Szövegdoboz 2">
          <a:extLst>
            <a:ext uri="{FF2B5EF4-FFF2-40B4-BE49-F238E27FC236}">
              <a16:creationId xmlns:a16="http://schemas.microsoft.com/office/drawing/2014/main" id="{00000000-0008-0000-0100-000071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82" name="Szövegdoboz 2">
          <a:extLst>
            <a:ext uri="{FF2B5EF4-FFF2-40B4-BE49-F238E27FC236}">
              <a16:creationId xmlns:a16="http://schemas.microsoft.com/office/drawing/2014/main" id="{00000000-0008-0000-0100-000072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83" name="Szövegdoboz 2">
          <a:extLst>
            <a:ext uri="{FF2B5EF4-FFF2-40B4-BE49-F238E27FC236}">
              <a16:creationId xmlns:a16="http://schemas.microsoft.com/office/drawing/2014/main" id="{00000000-0008-0000-0100-000073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84" name="Szövegdoboz 2">
          <a:extLst>
            <a:ext uri="{FF2B5EF4-FFF2-40B4-BE49-F238E27FC236}">
              <a16:creationId xmlns:a16="http://schemas.microsoft.com/office/drawing/2014/main" id="{00000000-0008-0000-0100-000074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85" name="Szövegdoboz 2">
          <a:extLst>
            <a:ext uri="{FF2B5EF4-FFF2-40B4-BE49-F238E27FC236}">
              <a16:creationId xmlns:a16="http://schemas.microsoft.com/office/drawing/2014/main" id="{00000000-0008-0000-0100-000075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86" name="Szövegdoboz 2">
          <a:extLst>
            <a:ext uri="{FF2B5EF4-FFF2-40B4-BE49-F238E27FC236}">
              <a16:creationId xmlns:a16="http://schemas.microsoft.com/office/drawing/2014/main" id="{00000000-0008-0000-0100-000076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50</xdr:row>
      <xdr:rowOff>0</xdr:rowOff>
    </xdr:from>
    <xdr:ext cx="184731" cy="264560"/>
    <xdr:sp macro="" textlink="">
      <xdr:nvSpPr>
        <xdr:cNvPr id="7287" name="Szövegdoboz 2">
          <a:extLst>
            <a:ext uri="{FF2B5EF4-FFF2-40B4-BE49-F238E27FC236}">
              <a16:creationId xmlns:a16="http://schemas.microsoft.com/office/drawing/2014/main" id="{00000000-0008-0000-0100-0000771C0000}"/>
            </a:ext>
          </a:extLst>
        </xdr:cNvPr>
        <xdr:cNvSpPr txBox="1"/>
      </xdr:nvSpPr>
      <xdr:spPr>
        <a:xfrm>
          <a:off x="19183350" y="1136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70</xdr:row>
      <xdr:rowOff>0</xdr:rowOff>
    </xdr:from>
    <xdr:ext cx="184731" cy="264560"/>
    <xdr:sp macro="" textlink="">
      <xdr:nvSpPr>
        <xdr:cNvPr id="7288" name="Szövegdoboz 2">
          <a:extLst>
            <a:ext uri="{FF2B5EF4-FFF2-40B4-BE49-F238E27FC236}">
              <a16:creationId xmlns:a16="http://schemas.microsoft.com/office/drawing/2014/main" id="{00000000-0008-0000-0100-0000781C0000}"/>
            </a:ext>
          </a:extLst>
        </xdr:cNvPr>
        <xdr:cNvSpPr txBox="1"/>
      </xdr:nvSpPr>
      <xdr:spPr>
        <a:xfrm>
          <a:off x="1600200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70</xdr:row>
      <xdr:rowOff>0</xdr:rowOff>
    </xdr:from>
    <xdr:ext cx="184731" cy="264560"/>
    <xdr:sp macro="" textlink="">
      <xdr:nvSpPr>
        <xdr:cNvPr id="7289" name="Szövegdoboz 2">
          <a:extLst>
            <a:ext uri="{FF2B5EF4-FFF2-40B4-BE49-F238E27FC236}">
              <a16:creationId xmlns:a16="http://schemas.microsoft.com/office/drawing/2014/main" id="{00000000-0008-0000-0100-0000791C0000}"/>
            </a:ext>
          </a:extLst>
        </xdr:cNvPr>
        <xdr:cNvSpPr txBox="1"/>
      </xdr:nvSpPr>
      <xdr:spPr>
        <a:xfrm>
          <a:off x="1600200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290" name="Szövegdoboz 2">
          <a:extLst>
            <a:ext uri="{FF2B5EF4-FFF2-40B4-BE49-F238E27FC236}">
              <a16:creationId xmlns:a16="http://schemas.microsoft.com/office/drawing/2014/main" id="{00000000-0008-0000-0100-00007A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291" name="Szövegdoboz 2">
          <a:extLst>
            <a:ext uri="{FF2B5EF4-FFF2-40B4-BE49-F238E27FC236}">
              <a16:creationId xmlns:a16="http://schemas.microsoft.com/office/drawing/2014/main" id="{00000000-0008-0000-0100-00007B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292" name="Szövegdoboz 2">
          <a:extLst>
            <a:ext uri="{FF2B5EF4-FFF2-40B4-BE49-F238E27FC236}">
              <a16:creationId xmlns:a16="http://schemas.microsoft.com/office/drawing/2014/main" id="{00000000-0008-0000-0100-00007C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293" name="Szövegdoboz 2">
          <a:extLst>
            <a:ext uri="{FF2B5EF4-FFF2-40B4-BE49-F238E27FC236}">
              <a16:creationId xmlns:a16="http://schemas.microsoft.com/office/drawing/2014/main" id="{00000000-0008-0000-0100-00007D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294" name="Szövegdoboz 2">
          <a:extLst>
            <a:ext uri="{FF2B5EF4-FFF2-40B4-BE49-F238E27FC236}">
              <a16:creationId xmlns:a16="http://schemas.microsoft.com/office/drawing/2014/main" id="{00000000-0008-0000-0100-00007E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295" name="Szövegdoboz 2">
          <a:extLst>
            <a:ext uri="{FF2B5EF4-FFF2-40B4-BE49-F238E27FC236}">
              <a16:creationId xmlns:a16="http://schemas.microsoft.com/office/drawing/2014/main" id="{00000000-0008-0000-0100-00007F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296" name="Szövegdoboz 2">
          <a:extLst>
            <a:ext uri="{FF2B5EF4-FFF2-40B4-BE49-F238E27FC236}">
              <a16:creationId xmlns:a16="http://schemas.microsoft.com/office/drawing/2014/main" id="{00000000-0008-0000-0100-000080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297" name="Szövegdoboz 2">
          <a:extLst>
            <a:ext uri="{FF2B5EF4-FFF2-40B4-BE49-F238E27FC236}">
              <a16:creationId xmlns:a16="http://schemas.microsoft.com/office/drawing/2014/main" id="{00000000-0008-0000-0100-000081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298" name="Szövegdoboz 2">
          <a:extLst>
            <a:ext uri="{FF2B5EF4-FFF2-40B4-BE49-F238E27FC236}">
              <a16:creationId xmlns:a16="http://schemas.microsoft.com/office/drawing/2014/main" id="{00000000-0008-0000-0100-000082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299" name="Szövegdoboz 2">
          <a:extLst>
            <a:ext uri="{FF2B5EF4-FFF2-40B4-BE49-F238E27FC236}">
              <a16:creationId xmlns:a16="http://schemas.microsoft.com/office/drawing/2014/main" id="{00000000-0008-0000-0100-000083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00" name="Szövegdoboz 2">
          <a:extLst>
            <a:ext uri="{FF2B5EF4-FFF2-40B4-BE49-F238E27FC236}">
              <a16:creationId xmlns:a16="http://schemas.microsoft.com/office/drawing/2014/main" id="{00000000-0008-0000-0100-000084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01" name="Szövegdoboz 2">
          <a:extLst>
            <a:ext uri="{FF2B5EF4-FFF2-40B4-BE49-F238E27FC236}">
              <a16:creationId xmlns:a16="http://schemas.microsoft.com/office/drawing/2014/main" id="{00000000-0008-0000-0100-000085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70</xdr:row>
      <xdr:rowOff>0</xdr:rowOff>
    </xdr:from>
    <xdr:ext cx="184731" cy="264560"/>
    <xdr:sp macro="" textlink="">
      <xdr:nvSpPr>
        <xdr:cNvPr id="7302" name="Szövegdoboz 2">
          <a:extLst>
            <a:ext uri="{FF2B5EF4-FFF2-40B4-BE49-F238E27FC236}">
              <a16:creationId xmlns:a16="http://schemas.microsoft.com/office/drawing/2014/main" id="{00000000-0008-0000-0100-0000861C0000}"/>
            </a:ext>
          </a:extLst>
        </xdr:cNvPr>
        <xdr:cNvSpPr txBox="1"/>
      </xdr:nvSpPr>
      <xdr:spPr>
        <a:xfrm>
          <a:off x="1600200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70</xdr:row>
      <xdr:rowOff>0</xdr:rowOff>
    </xdr:from>
    <xdr:ext cx="184731" cy="264560"/>
    <xdr:sp macro="" textlink="">
      <xdr:nvSpPr>
        <xdr:cNvPr id="7303" name="Szövegdoboz 2">
          <a:extLst>
            <a:ext uri="{FF2B5EF4-FFF2-40B4-BE49-F238E27FC236}">
              <a16:creationId xmlns:a16="http://schemas.microsoft.com/office/drawing/2014/main" id="{00000000-0008-0000-0100-0000871C0000}"/>
            </a:ext>
          </a:extLst>
        </xdr:cNvPr>
        <xdr:cNvSpPr txBox="1"/>
      </xdr:nvSpPr>
      <xdr:spPr>
        <a:xfrm>
          <a:off x="1600200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04" name="Szövegdoboz 2">
          <a:extLst>
            <a:ext uri="{FF2B5EF4-FFF2-40B4-BE49-F238E27FC236}">
              <a16:creationId xmlns:a16="http://schemas.microsoft.com/office/drawing/2014/main" id="{00000000-0008-0000-0100-000088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05" name="Szövegdoboz 2">
          <a:extLst>
            <a:ext uri="{FF2B5EF4-FFF2-40B4-BE49-F238E27FC236}">
              <a16:creationId xmlns:a16="http://schemas.microsoft.com/office/drawing/2014/main" id="{00000000-0008-0000-0100-000089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06" name="Szövegdoboz 2">
          <a:extLst>
            <a:ext uri="{FF2B5EF4-FFF2-40B4-BE49-F238E27FC236}">
              <a16:creationId xmlns:a16="http://schemas.microsoft.com/office/drawing/2014/main" id="{00000000-0008-0000-0100-00008A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07" name="Szövegdoboz 2">
          <a:extLst>
            <a:ext uri="{FF2B5EF4-FFF2-40B4-BE49-F238E27FC236}">
              <a16:creationId xmlns:a16="http://schemas.microsoft.com/office/drawing/2014/main" id="{00000000-0008-0000-0100-00008B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08" name="Szövegdoboz 2">
          <a:extLst>
            <a:ext uri="{FF2B5EF4-FFF2-40B4-BE49-F238E27FC236}">
              <a16:creationId xmlns:a16="http://schemas.microsoft.com/office/drawing/2014/main" id="{00000000-0008-0000-0100-00008C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09" name="Szövegdoboz 2">
          <a:extLst>
            <a:ext uri="{FF2B5EF4-FFF2-40B4-BE49-F238E27FC236}">
              <a16:creationId xmlns:a16="http://schemas.microsoft.com/office/drawing/2014/main" id="{00000000-0008-0000-0100-00008D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10" name="Szövegdoboz 2">
          <a:extLst>
            <a:ext uri="{FF2B5EF4-FFF2-40B4-BE49-F238E27FC236}">
              <a16:creationId xmlns:a16="http://schemas.microsoft.com/office/drawing/2014/main" id="{00000000-0008-0000-0100-00008E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11" name="Szövegdoboz 2">
          <a:extLst>
            <a:ext uri="{FF2B5EF4-FFF2-40B4-BE49-F238E27FC236}">
              <a16:creationId xmlns:a16="http://schemas.microsoft.com/office/drawing/2014/main" id="{00000000-0008-0000-0100-00008F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12" name="Szövegdoboz 2">
          <a:extLst>
            <a:ext uri="{FF2B5EF4-FFF2-40B4-BE49-F238E27FC236}">
              <a16:creationId xmlns:a16="http://schemas.microsoft.com/office/drawing/2014/main" id="{00000000-0008-0000-0100-000090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13" name="Szövegdoboz 2">
          <a:extLst>
            <a:ext uri="{FF2B5EF4-FFF2-40B4-BE49-F238E27FC236}">
              <a16:creationId xmlns:a16="http://schemas.microsoft.com/office/drawing/2014/main" id="{00000000-0008-0000-0100-000091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14" name="Szövegdoboz 2">
          <a:extLst>
            <a:ext uri="{FF2B5EF4-FFF2-40B4-BE49-F238E27FC236}">
              <a16:creationId xmlns:a16="http://schemas.microsoft.com/office/drawing/2014/main" id="{00000000-0008-0000-0100-000092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15" name="Szövegdoboz 2">
          <a:extLst>
            <a:ext uri="{FF2B5EF4-FFF2-40B4-BE49-F238E27FC236}">
              <a16:creationId xmlns:a16="http://schemas.microsoft.com/office/drawing/2014/main" id="{00000000-0008-0000-0100-000093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70</xdr:row>
      <xdr:rowOff>0</xdr:rowOff>
    </xdr:from>
    <xdr:ext cx="184731" cy="264560"/>
    <xdr:sp macro="" textlink="">
      <xdr:nvSpPr>
        <xdr:cNvPr id="7316" name="Szövegdoboz 2">
          <a:extLst>
            <a:ext uri="{FF2B5EF4-FFF2-40B4-BE49-F238E27FC236}">
              <a16:creationId xmlns:a16="http://schemas.microsoft.com/office/drawing/2014/main" id="{00000000-0008-0000-0100-0000941C0000}"/>
            </a:ext>
          </a:extLst>
        </xdr:cNvPr>
        <xdr:cNvSpPr txBox="1"/>
      </xdr:nvSpPr>
      <xdr:spPr>
        <a:xfrm>
          <a:off x="1600200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70</xdr:row>
      <xdr:rowOff>0</xdr:rowOff>
    </xdr:from>
    <xdr:ext cx="184731" cy="264560"/>
    <xdr:sp macro="" textlink="">
      <xdr:nvSpPr>
        <xdr:cNvPr id="7317" name="Szövegdoboz 2">
          <a:extLst>
            <a:ext uri="{FF2B5EF4-FFF2-40B4-BE49-F238E27FC236}">
              <a16:creationId xmlns:a16="http://schemas.microsoft.com/office/drawing/2014/main" id="{00000000-0008-0000-0100-0000951C0000}"/>
            </a:ext>
          </a:extLst>
        </xdr:cNvPr>
        <xdr:cNvSpPr txBox="1"/>
      </xdr:nvSpPr>
      <xdr:spPr>
        <a:xfrm>
          <a:off x="1600200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18" name="Szövegdoboz 2">
          <a:extLst>
            <a:ext uri="{FF2B5EF4-FFF2-40B4-BE49-F238E27FC236}">
              <a16:creationId xmlns:a16="http://schemas.microsoft.com/office/drawing/2014/main" id="{00000000-0008-0000-0100-000096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19" name="Szövegdoboz 2">
          <a:extLst>
            <a:ext uri="{FF2B5EF4-FFF2-40B4-BE49-F238E27FC236}">
              <a16:creationId xmlns:a16="http://schemas.microsoft.com/office/drawing/2014/main" id="{00000000-0008-0000-0100-000097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20" name="Szövegdoboz 2">
          <a:extLst>
            <a:ext uri="{FF2B5EF4-FFF2-40B4-BE49-F238E27FC236}">
              <a16:creationId xmlns:a16="http://schemas.microsoft.com/office/drawing/2014/main" id="{00000000-0008-0000-0100-000098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21" name="Szövegdoboz 2">
          <a:extLst>
            <a:ext uri="{FF2B5EF4-FFF2-40B4-BE49-F238E27FC236}">
              <a16:creationId xmlns:a16="http://schemas.microsoft.com/office/drawing/2014/main" id="{00000000-0008-0000-0100-000099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22" name="Szövegdoboz 2">
          <a:extLst>
            <a:ext uri="{FF2B5EF4-FFF2-40B4-BE49-F238E27FC236}">
              <a16:creationId xmlns:a16="http://schemas.microsoft.com/office/drawing/2014/main" id="{00000000-0008-0000-0100-00009A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23" name="Szövegdoboz 2">
          <a:extLst>
            <a:ext uri="{FF2B5EF4-FFF2-40B4-BE49-F238E27FC236}">
              <a16:creationId xmlns:a16="http://schemas.microsoft.com/office/drawing/2014/main" id="{00000000-0008-0000-0100-00009B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24" name="Szövegdoboz 2">
          <a:extLst>
            <a:ext uri="{FF2B5EF4-FFF2-40B4-BE49-F238E27FC236}">
              <a16:creationId xmlns:a16="http://schemas.microsoft.com/office/drawing/2014/main" id="{00000000-0008-0000-0100-00009C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25" name="Szövegdoboz 2">
          <a:extLst>
            <a:ext uri="{FF2B5EF4-FFF2-40B4-BE49-F238E27FC236}">
              <a16:creationId xmlns:a16="http://schemas.microsoft.com/office/drawing/2014/main" id="{00000000-0008-0000-0100-00009D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26" name="Szövegdoboz 2">
          <a:extLst>
            <a:ext uri="{FF2B5EF4-FFF2-40B4-BE49-F238E27FC236}">
              <a16:creationId xmlns:a16="http://schemas.microsoft.com/office/drawing/2014/main" id="{00000000-0008-0000-0100-00009E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27" name="Szövegdoboz 2">
          <a:extLst>
            <a:ext uri="{FF2B5EF4-FFF2-40B4-BE49-F238E27FC236}">
              <a16:creationId xmlns:a16="http://schemas.microsoft.com/office/drawing/2014/main" id="{00000000-0008-0000-0100-00009F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28" name="Szövegdoboz 2">
          <a:extLst>
            <a:ext uri="{FF2B5EF4-FFF2-40B4-BE49-F238E27FC236}">
              <a16:creationId xmlns:a16="http://schemas.microsoft.com/office/drawing/2014/main" id="{00000000-0008-0000-0100-0000A0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70</xdr:row>
      <xdr:rowOff>0</xdr:rowOff>
    </xdr:from>
    <xdr:ext cx="184731" cy="264560"/>
    <xdr:sp macro="" textlink="">
      <xdr:nvSpPr>
        <xdr:cNvPr id="7329" name="Szövegdoboz 2">
          <a:extLst>
            <a:ext uri="{FF2B5EF4-FFF2-40B4-BE49-F238E27FC236}">
              <a16:creationId xmlns:a16="http://schemas.microsoft.com/office/drawing/2014/main" id="{00000000-0008-0000-0100-0000A11C0000}"/>
            </a:ext>
          </a:extLst>
        </xdr:cNvPr>
        <xdr:cNvSpPr txBox="1"/>
      </xdr:nvSpPr>
      <xdr:spPr>
        <a:xfrm>
          <a:off x="19183350" y="16697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7330" name="Szövegdoboz 2">
          <a:extLst>
            <a:ext uri="{FF2B5EF4-FFF2-40B4-BE49-F238E27FC236}">
              <a16:creationId xmlns:a16="http://schemas.microsoft.com/office/drawing/2014/main" id="{00000000-0008-0000-0100-0000A21C0000}"/>
            </a:ext>
          </a:extLst>
        </xdr:cNvPr>
        <xdr:cNvSpPr txBox="1"/>
      </xdr:nvSpPr>
      <xdr:spPr>
        <a:xfrm>
          <a:off x="1600200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7331" name="Szövegdoboz 2">
          <a:extLst>
            <a:ext uri="{FF2B5EF4-FFF2-40B4-BE49-F238E27FC236}">
              <a16:creationId xmlns:a16="http://schemas.microsoft.com/office/drawing/2014/main" id="{00000000-0008-0000-0100-0000A31C0000}"/>
            </a:ext>
          </a:extLst>
        </xdr:cNvPr>
        <xdr:cNvSpPr txBox="1"/>
      </xdr:nvSpPr>
      <xdr:spPr>
        <a:xfrm>
          <a:off x="1600200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32" name="Szövegdoboz 2">
          <a:extLst>
            <a:ext uri="{FF2B5EF4-FFF2-40B4-BE49-F238E27FC236}">
              <a16:creationId xmlns:a16="http://schemas.microsoft.com/office/drawing/2014/main" id="{00000000-0008-0000-0100-0000A4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33" name="Szövegdoboz 2">
          <a:extLst>
            <a:ext uri="{FF2B5EF4-FFF2-40B4-BE49-F238E27FC236}">
              <a16:creationId xmlns:a16="http://schemas.microsoft.com/office/drawing/2014/main" id="{00000000-0008-0000-0100-0000A5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34" name="Szövegdoboz 2">
          <a:extLst>
            <a:ext uri="{FF2B5EF4-FFF2-40B4-BE49-F238E27FC236}">
              <a16:creationId xmlns:a16="http://schemas.microsoft.com/office/drawing/2014/main" id="{00000000-0008-0000-0100-0000A6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35" name="Szövegdoboz 2">
          <a:extLst>
            <a:ext uri="{FF2B5EF4-FFF2-40B4-BE49-F238E27FC236}">
              <a16:creationId xmlns:a16="http://schemas.microsoft.com/office/drawing/2014/main" id="{00000000-0008-0000-0100-0000A7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36" name="Szövegdoboz 2">
          <a:extLst>
            <a:ext uri="{FF2B5EF4-FFF2-40B4-BE49-F238E27FC236}">
              <a16:creationId xmlns:a16="http://schemas.microsoft.com/office/drawing/2014/main" id="{00000000-0008-0000-0100-0000A8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37" name="Szövegdoboz 2">
          <a:extLst>
            <a:ext uri="{FF2B5EF4-FFF2-40B4-BE49-F238E27FC236}">
              <a16:creationId xmlns:a16="http://schemas.microsoft.com/office/drawing/2014/main" id="{00000000-0008-0000-0100-0000A9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38" name="Szövegdoboz 2">
          <a:extLst>
            <a:ext uri="{FF2B5EF4-FFF2-40B4-BE49-F238E27FC236}">
              <a16:creationId xmlns:a16="http://schemas.microsoft.com/office/drawing/2014/main" id="{00000000-0008-0000-0100-0000AA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39" name="Szövegdoboz 2">
          <a:extLst>
            <a:ext uri="{FF2B5EF4-FFF2-40B4-BE49-F238E27FC236}">
              <a16:creationId xmlns:a16="http://schemas.microsoft.com/office/drawing/2014/main" id="{00000000-0008-0000-0100-0000AB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40" name="Szövegdoboz 2">
          <a:extLst>
            <a:ext uri="{FF2B5EF4-FFF2-40B4-BE49-F238E27FC236}">
              <a16:creationId xmlns:a16="http://schemas.microsoft.com/office/drawing/2014/main" id="{00000000-0008-0000-0100-0000AC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41" name="Szövegdoboz 2">
          <a:extLst>
            <a:ext uri="{FF2B5EF4-FFF2-40B4-BE49-F238E27FC236}">
              <a16:creationId xmlns:a16="http://schemas.microsoft.com/office/drawing/2014/main" id="{00000000-0008-0000-0100-0000AD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42" name="Szövegdoboz 2">
          <a:extLst>
            <a:ext uri="{FF2B5EF4-FFF2-40B4-BE49-F238E27FC236}">
              <a16:creationId xmlns:a16="http://schemas.microsoft.com/office/drawing/2014/main" id="{00000000-0008-0000-0100-0000AE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43" name="Szövegdoboz 2">
          <a:extLst>
            <a:ext uri="{FF2B5EF4-FFF2-40B4-BE49-F238E27FC236}">
              <a16:creationId xmlns:a16="http://schemas.microsoft.com/office/drawing/2014/main" id="{00000000-0008-0000-0100-0000AF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7344" name="Szövegdoboz 2">
          <a:extLst>
            <a:ext uri="{FF2B5EF4-FFF2-40B4-BE49-F238E27FC236}">
              <a16:creationId xmlns:a16="http://schemas.microsoft.com/office/drawing/2014/main" id="{00000000-0008-0000-0100-0000B01C0000}"/>
            </a:ext>
          </a:extLst>
        </xdr:cNvPr>
        <xdr:cNvSpPr txBox="1"/>
      </xdr:nvSpPr>
      <xdr:spPr>
        <a:xfrm>
          <a:off x="1600200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7345" name="Szövegdoboz 2">
          <a:extLst>
            <a:ext uri="{FF2B5EF4-FFF2-40B4-BE49-F238E27FC236}">
              <a16:creationId xmlns:a16="http://schemas.microsoft.com/office/drawing/2014/main" id="{00000000-0008-0000-0100-0000B11C0000}"/>
            </a:ext>
          </a:extLst>
        </xdr:cNvPr>
        <xdr:cNvSpPr txBox="1"/>
      </xdr:nvSpPr>
      <xdr:spPr>
        <a:xfrm>
          <a:off x="1600200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46" name="Szövegdoboz 2">
          <a:extLst>
            <a:ext uri="{FF2B5EF4-FFF2-40B4-BE49-F238E27FC236}">
              <a16:creationId xmlns:a16="http://schemas.microsoft.com/office/drawing/2014/main" id="{00000000-0008-0000-0100-0000B2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47" name="Szövegdoboz 2">
          <a:extLst>
            <a:ext uri="{FF2B5EF4-FFF2-40B4-BE49-F238E27FC236}">
              <a16:creationId xmlns:a16="http://schemas.microsoft.com/office/drawing/2014/main" id="{00000000-0008-0000-0100-0000B3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48" name="Szövegdoboz 2">
          <a:extLst>
            <a:ext uri="{FF2B5EF4-FFF2-40B4-BE49-F238E27FC236}">
              <a16:creationId xmlns:a16="http://schemas.microsoft.com/office/drawing/2014/main" id="{00000000-0008-0000-0100-0000B4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49" name="Szövegdoboz 2">
          <a:extLst>
            <a:ext uri="{FF2B5EF4-FFF2-40B4-BE49-F238E27FC236}">
              <a16:creationId xmlns:a16="http://schemas.microsoft.com/office/drawing/2014/main" id="{00000000-0008-0000-0100-0000B5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50" name="Szövegdoboz 2">
          <a:extLst>
            <a:ext uri="{FF2B5EF4-FFF2-40B4-BE49-F238E27FC236}">
              <a16:creationId xmlns:a16="http://schemas.microsoft.com/office/drawing/2014/main" id="{00000000-0008-0000-0100-0000B6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51" name="Szövegdoboz 2">
          <a:extLst>
            <a:ext uri="{FF2B5EF4-FFF2-40B4-BE49-F238E27FC236}">
              <a16:creationId xmlns:a16="http://schemas.microsoft.com/office/drawing/2014/main" id="{00000000-0008-0000-0100-0000B7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52" name="Szövegdoboz 2">
          <a:extLst>
            <a:ext uri="{FF2B5EF4-FFF2-40B4-BE49-F238E27FC236}">
              <a16:creationId xmlns:a16="http://schemas.microsoft.com/office/drawing/2014/main" id="{00000000-0008-0000-0100-0000B8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53" name="Szövegdoboz 2">
          <a:extLst>
            <a:ext uri="{FF2B5EF4-FFF2-40B4-BE49-F238E27FC236}">
              <a16:creationId xmlns:a16="http://schemas.microsoft.com/office/drawing/2014/main" id="{00000000-0008-0000-0100-0000B9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54" name="Szövegdoboz 2">
          <a:extLst>
            <a:ext uri="{FF2B5EF4-FFF2-40B4-BE49-F238E27FC236}">
              <a16:creationId xmlns:a16="http://schemas.microsoft.com/office/drawing/2014/main" id="{00000000-0008-0000-0100-0000BA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55" name="Szövegdoboz 2">
          <a:extLst>
            <a:ext uri="{FF2B5EF4-FFF2-40B4-BE49-F238E27FC236}">
              <a16:creationId xmlns:a16="http://schemas.microsoft.com/office/drawing/2014/main" id="{00000000-0008-0000-0100-0000BB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56" name="Szövegdoboz 2">
          <a:extLst>
            <a:ext uri="{FF2B5EF4-FFF2-40B4-BE49-F238E27FC236}">
              <a16:creationId xmlns:a16="http://schemas.microsoft.com/office/drawing/2014/main" id="{00000000-0008-0000-0100-0000BC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57" name="Szövegdoboz 2">
          <a:extLst>
            <a:ext uri="{FF2B5EF4-FFF2-40B4-BE49-F238E27FC236}">
              <a16:creationId xmlns:a16="http://schemas.microsoft.com/office/drawing/2014/main" id="{00000000-0008-0000-0100-0000BD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7358" name="Szövegdoboz 2">
          <a:extLst>
            <a:ext uri="{FF2B5EF4-FFF2-40B4-BE49-F238E27FC236}">
              <a16:creationId xmlns:a16="http://schemas.microsoft.com/office/drawing/2014/main" id="{00000000-0008-0000-0100-0000BE1C0000}"/>
            </a:ext>
          </a:extLst>
        </xdr:cNvPr>
        <xdr:cNvSpPr txBox="1"/>
      </xdr:nvSpPr>
      <xdr:spPr>
        <a:xfrm>
          <a:off x="1600200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7359" name="Szövegdoboz 2">
          <a:extLst>
            <a:ext uri="{FF2B5EF4-FFF2-40B4-BE49-F238E27FC236}">
              <a16:creationId xmlns:a16="http://schemas.microsoft.com/office/drawing/2014/main" id="{00000000-0008-0000-0100-0000BF1C0000}"/>
            </a:ext>
          </a:extLst>
        </xdr:cNvPr>
        <xdr:cNvSpPr txBox="1"/>
      </xdr:nvSpPr>
      <xdr:spPr>
        <a:xfrm>
          <a:off x="1600200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60" name="Szövegdoboz 2">
          <a:extLst>
            <a:ext uri="{FF2B5EF4-FFF2-40B4-BE49-F238E27FC236}">
              <a16:creationId xmlns:a16="http://schemas.microsoft.com/office/drawing/2014/main" id="{00000000-0008-0000-0100-0000C0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61" name="Szövegdoboz 2">
          <a:extLst>
            <a:ext uri="{FF2B5EF4-FFF2-40B4-BE49-F238E27FC236}">
              <a16:creationId xmlns:a16="http://schemas.microsoft.com/office/drawing/2014/main" id="{00000000-0008-0000-0100-0000C1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62" name="Szövegdoboz 2">
          <a:extLst>
            <a:ext uri="{FF2B5EF4-FFF2-40B4-BE49-F238E27FC236}">
              <a16:creationId xmlns:a16="http://schemas.microsoft.com/office/drawing/2014/main" id="{00000000-0008-0000-0100-0000C2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63" name="Szövegdoboz 2">
          <a:extLst>
            <a:ext uri="{FF2B5EF4-FFF2-40B4-BE49-F238E27FC236}">
              <a16:creationId xmlns:a16="http://schemas.microsoft.com/office/drawing/2014/main" id="{00000000-0008-0000-0100-0000C3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64" name="Szövegdoboz 2">
          <a:extLst>
            <a:ext uri="{FF2B5EF4-FFF2-40B4-BE49-F238E27FC236}">
              <a16:creationId xmlns:a16="http://schemas.microsoft.com/office/drawing/2014/main" id="{00000000-0008-0000-0100-0000C4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65" name="Szövegdoboz 2">
          <a:extLst>
            <a:ext uri="{FF2B5EF4-FFF2-40B4-BE49-F238E27FC236}">
              <a16:creationId xmlns:a16="http://schemas.microsoft.com/office/drawing/2014/main" id="{00000000-0008-0000-0100-0000C5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66" name="Szövegdoboz 2">
          <a:extLst>
            <a:ext uri="{FF2B5EF4-FFF2-40B4-BE49-F238E27FC236}">
              <a16:creationId xmlns:a16="http://schemas.microsoft.com/office/drawing/2014/main" id="{00000000-0008-0000-0100-0000C6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67" name="Szövegdoboz 2">
          <a:extLst>
            <a:ext uri="{FF2B5EF4-FFF2-40B4-BE49-F238E27FC236}">
              <a16:creationId xmlns:a16="http://schemas.microsoft.com/office/drawing/2014/main" id="{00000000-0008-0000-0100-0000C7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68" name="Szövegdoboz 2">
          <a:extLst>
            <a:ext uri="{FF2B5EF4-FFF2-40B4-BE49-F238E27FC236}">
              <a16:creationId xmlns:a16="http://schemas.microsoft.com/office/drawing/2014/main" id="{00000000-0008-0000-0100-0000C8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69" name="Szövegdoboz 2">
          <a:extLst>
            <a:ext uri="{FF2B5EF4-FFF2-40B4-BE49-F238E27FC236}">
              <a16:creationId xmlns:a16="http://schemas.microsoft.com/office/drawing/2014/main" id="{00000000-0008-0000-0100-0000C9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70" name="Szövegdoboz 2">
          <a:extLst>
            <a:ext uri="{FF2B5EF4-FFF2-40B4-BE49-F238E27FC236}">
              <a16:creationId xmlns:a16="http://schemas.microsoft.com/office/drawing/2014/main" id="{00000000-0008-0000-0100-0000CA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71" name="Szövegdoboz 2">
          <a:extLst>
            <a:ext uri="{FF2B5EF4-FFF2-40B4-BE49-F238E27FC236}">
              <a16:creationId xmlns:a16="http://schemas.microsoft.com/office/drawing/2014/main" id="{00000000-0008-0000-0100-0000CB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7372" name="Szövegdoboz 2">
          <a:extLst>
            <a:ext uri="{FF2B5EF4-FFF2-40B4-BE49-F238E27FC236}">
              <a16:creationId xmlns:a16="http://schemas.microsoft.com/office/drawing/2014/main" id="{00000000-0008-0000-0100-0000CC1C0000}"/>
            </a:ext>
          </a:extLst>
        </xdr:cNvPr>
        <xdr:cNvSpPr txBox="1"/>
      </xdr:nvSpPr>
      <xdr:spPr>
        <a:xfrm>
          <a:off x="1600200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7373" name="Szövegdoboz 2">
          <a:extLst>
            <a:ext uri="{FF2B5EF4-FFF2-40B4-BE49-F238E27FC236}">
              <a16:creationId xmlns:a16="http://schemas.microsoft.com/office/drawing/2014/main" id="{00000000-0008-0000-0100-0000CD1C0000}"/>
            </a:ext>
          </a:extLst>
        </xdr:cNvPr>
        <xdr:cNvSpPr txBox="1"/>
      </xdr:nvSpPr>
      <xdr:spPr>
        <a:xfrm>
          <a:off x="1600200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74" name="Szövegdoboz 2">
          <a:extLst>
            <a:ext uri="{FF2B5EF4-FFF2-40B4-BE49-F238E27FC236}">
              <a16:creationId xmlns:a16="http://schemas.microsoft.com/office/drawing/2014/main" id="{00000000-0008-0000-0100-0000CE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75" name="Szövegdoboz 2">
          <a:extLst>
            <a:ext uri="{FF2B5EF4-FFF2-40B4-BE49-F238E27FC236}">
              <a16:creationId xmlns:a16="http://schemas.microsoft.com/office/drawing/2014/main" id="{00000000-0008-0000-0100-0000CF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76" name="Szövegdoboz 2">
          <a:extLst>
            <a:ext uri="{FF2B5EF4-FFF2-40B4-BE49-F238E27FC236}">
              <a16:creationId xmlns:a16="http://schemas.microsoft.com/office/drawing/2014/main" id="{00000000-0008-0000-0100-0000D0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77" name="Szövegdoboz 2">
          <a:extLst>
            <a:ext uri="{FF2B5EF4-FFF2-40B4-BE49-F238E27FC236}">
              <a16:creationId xmlns:a16="http://schemas.microsoft.com/office/drawing/2014/main" id="{00000000-0008-0000-0100-0000D1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78" name="Szövegdoboz 2">
          <a:extLst>
            <a:ext uri="{FF2B5EF4-FFF2-40B4-BE49-F238E27FC236}">
              <a16:creationId xmlns:a16="http://schemas.microsoft.com/office/drawing/2014/main" id="{00000000-0008-0000-0100-0000D2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79" name="Szövegdoboz 2">
          <a:extLst>
            <a:ext uri="{FF2B5EF4-FFF2-40B4-BE49-F238E27FC236}">
              <a16:creationId xmlns:a16="http://schemas.microsoft.com/office/drawing/2014/main" id="{00000000-0008-0000-0100-0000D3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80" name="Szövegdoboz 2">
          <a:extLst>
            <a:ext uri="{FF2B5EF4-FFF2-40B4-BE49-F238E27FC236}">
              <a16:creationId xmlns:a16="http://schemas.microsoft.com/office/drawing/2014/main" id="{00000000-0008-0000-0100-0000D4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81" name="Szövegdoboz 2">
          <a:extLst>
            <a:ext uri="{FF2B5EF4-FFF2-40B4-BE49-F238E27FC236}">
              <a16:creationId xmlns:a16="http://schemas.microsoft.com/office/drawing/2014/main" id="{00000000-0008-0000-0100-0000D5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82" name="Szövegdoboz 2">
          <a:extLst>
            <a:ext uri="{FF2B5EF4-FFF2-40B4-BE49-F238E27FC236}">
              <a16:creationId xmlns:a16="http://schemas.microsoft.com/office/drawing/2014/main" id="{00000000-0008-0000-0100-0000D6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83" name="Szövegdoboz 2">
          <a:extLst>
            <a:ext uri="{FF2B5EF4-FFF2-40B4-BE49-F238E27FC236}">
              <a16:creationId xmlns:a16="http://schemas.microsoft.com/office/drawing/2014/main" id="{00000000-0008-0000-0100-0000D7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84" name="Szövegdoboz 2">
          <a:extLst>
            <a:ext uri="{FF2B5EF4-FFF2-40B4-BE49-F238E27FC236}">
              <a16:creationId xmlns:a16="http://schemas.microsoft.com/office/drawing/2014/main" id="{00000000-0008-0000-0100-0000D8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85" name="Szövegdoboz 2">
          <a:extLst>
            <a:ext uri="{FF2B5EF4-FFF2-40B4-BE49-F238E27FC236}">
              <a16:creationId xmlns:a16="http://schemas.microsoft.com/office/drawing/2014/main" id="{00000000-0008-0000-0100-0000D9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7386" name="Szövegdoboz 2">
          <a:extLst>
            <a:ext uri="{FF2B5EF4-FFF2-40B4-BE49-F238E27FC236}">
              <a16:creationId xmlns:a16="http://schemas.microsoft.com/office/drawing/2014/main" id="{00000000-0008-0000-0100-0000DA1C0000}"/>
            </a:ext>
          </a:extLst>
        </xdr:cNvPr>
        <xdr:cNvSpPr txBox="1"/>
      </xdr:nvSpPr>
      <xdr:spPr>
        <a:xfrm>
          <a:off x="1600200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71</xdr:row>
      <xdr:rowOff>0</xdr:rowOff>
    </xdr:from>
    <xdr:ext cx="184731" cy="264560"/>
    <xdr:sp macro="" textlink="">
      <xdr:nvSpPr>
        <xdr:cNvPr id="7387" name="Szövegdoboz 2">
          <a:extLst>
            <a:ext uri="{FF2B5EF4-FFF2-40B4-BE49-F238E27FC236}">
              <a16:creationId xmlns:a16="http://schemas.microsoft.com/office/drawing/2014/main" id="{00000000-0008-0000-0100-0000DB1C0000}"/>
            </a:ext>
          </a:extLst>
        </xdr:cNvPr>
        <xdr:cNvSpPr txBox="1"/>
      </xdr:nvSpPr>
      <xdr:spPr>
        <a:xfrm>
          <a:off x="1600200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88" name="Szövegdoboz 2">
          <a:extLst>
            <a:ext uri="{FF2B5EF4-FFF2-40B4-BE49-F238E27FC236}">
              <a16:creationId xmlns:a16="http://schemas.microsoft.com/office/drawing/2014/main" id="{00000000-0008-0000-0100-0000DC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89" name="Szövegdoboz 2">
          <a:extLst>
            <a:ext uri="{FF2B5EF4-FFF2-40B4-BE49-F238E27FC236}">
              <a16:creationId xmlns:a16="http://schemas.microsoft.com/office/drawing/2014/main" id="{00000000-0008-0000-0100-0000DD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90" name="Szövegdoboz 2">
          <a:extLst>
            <a:ext uri="{FF2B5EF4-FFF2-40B4-BE49-F238E27FC236}">
              <a16:creationId xmlns:a16="http://schemas.microsoft.com/office/drawing/2014/main" id="{00000000-0008-0000-0100-0000DE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91" name="Szövegdoboz 2">
          <a:extLst>
            <a:ext uri="{FF2B5EF4-FFF2-40B4-BE49-F238E27FC236}">
              <a16:creationId xmlns:a16="http://schemas.microsoft.com/office/drawing/2014/main" id="{00000000-0008-0000-0100-0000DF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92" name="Szövegdoboz 2">
          <a:extLst>
            <a:ext uri="{FF2B5EF4-FFF2-40B4-BE49-F238E27FC236}">
              <a16:creationId xmlns:a16="http://schemas.microsoft.com/office/drawing/2014/main" id="{00000000-0008-0000-0100-0000E0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93" name="Szövegdoboz 2">
          <a:extLst>
            <a:ext uri="{FF2B5EF4-FFF2-40B4-BE49-F238E27FC236}">
              <a16:creationId xmlns:a16="http://schemas.microsoft.com/office/drawing/2014/main" id="{00000000-0008-0000-0100-0000E1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94" name="Szövegdoboz 2">
          <a:extLst>
            <a:ext uri="{FF2B5EF4-FFF2-40B4-BE49-F238E27FC236}">
              <a16:creationId xmlns:a16="http://schemas.microsoft.com/office/drawing/2014/main" id="{00000000-0008-0000-0100-0000E2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95" name="Szövegdoboz 2">
          <a:extLst>
            <a:ext uri="{FF2B5EF4-FFF2-40B4-BE49-F238E27FC236}">
              <a16:creationId xmlns:a16="http://schemas.microsoft.com/office/drawing/2014/main" id="{00000000-0008-0000-0100-0000E3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96" name="Szövegdoboz 2">
          <a:extLst>
            <a:ext uri="{FF2B5EF4-FFF2-40B4-BE49-F238E27FC236}">
              <a16:creationId xmlns:a16="http://schemas.microsoft.com/office/drawing/2014/main" id="{00000000-0008-0000-0100-0000E4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97" name="Szövegdoboz 2">
          <a:extLst>
            <a:ext uri="{FF2B5EF4-FFF2-40B4-BE49-F238E27FC236}">
              <a16:creationId xmlns:a16="http://schemas.microsoft.com/office/drawing/2014/main" id="{00000000-0008-0000-0100-0000E5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98" name="Szövegdoboz 2">
          <a:extLst>
            <a:ext uri="{FF2B5EF4-FFF2-40B4-BE49-F238E27FC236}">
              <a16:creationId xmlns:a16="http://schemas.microsoft.com/office/drawing/2014/main" id="{00000000-0008-0000-0100-0000E6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71</xdr:row>
      <xdr:rowOff>0</xdr:rowOff>
    </xdr:from>
    <xdr:ext cx="184731" cy="264560"/>
    <xdr:sp macro="" textlink="">
      <xdr:nvSpPr>
        <xdr:cNvPr id="7399" name="Szövegdoboz 2">
          <a:extLst>
            <a:ext uri="{FF2B5EF4-FFF2-40B4-BE49-F238E27FC236}">
              <a16:creationId xmlns:a16="http://schemas.microsoft.com/office/drawing/2014/main" id="{00000000-0008-0000-0100-0000E71C0000}"/>
            </a:ext>
          </a:extLst>
        </xdr:cNvPr>
        <xdr:cNvSpPr txBox="1"/>
      </xdr:nvSpPr>
      <xdr:spPr>
        <a:xfrm>
          <a:off x="19183350" y="16964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7400" name="Szövegdoboz 2">
          <a:extLst>
            <a:ext uri="{FF2B5EF4-FFF2-40B4-BE49-F238E27FC236}">
              <a16:creationId xmlns:a16="http://schemas.microsoft.com/office/drawing/2014/main" id="{00000000-0008-0000-0100-0000E81C0000}"/>
            </a:ext>
          </a:extLst>
        </xdr:cNvPr>
        <xdr:cNvSpPr txBox="1"/>
      </xdr:nvSpPr>
      <xdr:spPr>
        <a:xfrm>
          <a:off x="1600200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7401" name="Szövegdoboz 2">
          <a:extLst>
            <a:ext uri="{FF2B5EF4-FFF2-40B4-BE49-F238E27FC236}">
              <a16:creationId xmlns:a16="http://schemas.microsoft.com/office/drawing/2014/main" id="{00000000-0008-0000-0100-0000E91C0000}"/>
            </a:ext>
          </a:extLst>
        </xdr:cNvPr>
        <xdr:cNvSpPr txBox="1"/>
      </xdr:nvSpPr>
      <xdr:spPr>
        <a:xfrm>
          <a:off x="1600200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02" name="Szövegdoboz 2">
          <a:extLst>
            <a:ext uri="{FF2B5EF4-FFF2-40B4-BE49-F238E27FC236}">
              <a16:creationId xmlns:a16="http://schemas.microsoft.com/office/drawing/2014/main" id="{00000000-0008-0000-0100-0000EA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03" name="Szövegdoboz 2">
          <a:extLst>
            <a:ext uri="{FF2B5EF4-FFF2-40B4-BE49-F238E27FC236}">
              <a16:creationId xmlns:a16="http://schemas.microsoft.com/office/drawing/2014/main" id="{00000000-0008-0000-0100-0000EB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04" name="Szövegdoboz 2">
          <a:extLst>
            <a:ext uri="{FF2B5EF4-FFF2-40B4-BE49-F238E27FC236}">
              <a16:creationId xmlns:a16="http://schemas.microsoft.com/office/drawing/2014/main" id="{00000000-0008-0000-0100-0000EC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05" name="Szövegdoboz 2">
          <a:extLst>
            <a:ext uri="{FF2B5EF4-FFF2-40B4-BE49-F238E27FC236}">
              <a16:creationId xmlns:a16="http://schemas.microsoft.com/office/drawing/2014/main" id="{00000000-0008-0000-0100-0000ED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06" name="Szövegdoboz 2">
          <a:extLst>
            <a:ext uri="{FF2B5EF4-FFF2-40B4-BE49-F238E27FC236}">
              <a16:creationId xmlns:a16="http://schemas.microsoft.com/office/drawing/2014/main" id="{00000000-0008-0000-0100-0000EE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07" name="Szövegdoboz 2">
          <a:extLst>
            <a:ext uri="{FF2B5EF4-FFF2-40B4-BE49-F238E27FC236}">
              <a16:creationId xmlns:a16="http://schemas.microsoft.com/office/drawing/2014/main" id="{00000000-0008-0000-0100-0000EF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08" name="Szövegdoboz 2">
          <a:extLst>
            <a:ext uri="{FF2B5EF4-FFF2-40B4-BE49-F238E27FC236}">
              <a16:creationId xmlns:a16="http://schemas.microsoft.com/office/drawing/2014/main" id="{00000000-0008-0000-0100-0000F0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09" name="Szövegdoboz 2">
          <a:extLst>
            <a:ext uri="{FF2B5EF4-FFF2-40B4-BE49-F238E27FC236}">
              <a16:creationId xmlns:a16="http://schemas.microsoft.com/office/drawing/2014/main" id="{00000000-0008-0000-0100-0000F1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10" name="Szövegdoboz 2">
          <a:extLst>
            <a:ext uri="{FF2B5EF4-FFF2-40B4-BE49-F238E27FC236}">
              <a16:creationId xmlns:a16="http://schemas.microsoft.com/office/drawing/2014/main" id="{00000000-0008-0000-0100-0000F2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11" name="Szövegdoboz 2">
          <a:extLst>
            <a:ext uri="{FF2B5EF4-FFF2-40B4-BE49-F238E27FC236}">
              <a16:creationId xmlns:a16="http://schemas.microsoft.com/office/drawing/2014/main" id="{00000000-0008-0000-0100-0000F3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12" name="Szövegdoboz 2">
          <a:extLst>
            <a:ext uri="{FF2B5EF4-FFF2-40B4-BE49-F238E27FC236}">
              <a16:creationId xmlns:a16="http://schemas.microsoft.com/office/drawing/2014/main" id="{00000000-0008-0000-0100-0000F4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13" name="Szövegdoboz 2">
          <a:extLst>
            <a:ext uri="{FF2B5EF4-FFF2-40B4-BE49-F238E27FC236}">
              <a16:creationId xmlns:a16="http://schemas.microsoft.com/office/drawing/2014/main" id="{00000000-0008-0000-0100-0000F5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7414" name="Szövegdoboz 2">
          <a:extLst>
            <a:ext uri="{FF2B5EF4-FFF2-40B4-BE49-F238E27FC236}">
              <a16:creationId xmlns:a16="http://schemas.microsoft.com/office/drawing/2014/main" id="{00000000-0008-0000-0100-0000F61C0000}"/>
            </a:ext>
          </a:extLst>
        </xdr:cNvPr>
        <xdr:cNvSpPr txBox="1"/>
      </xdr:nvSpPr>
      <xdr:spPr>
        <a:xfrm>
          <a:off x="1600200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7415" name="Szövegdoboz 2">
          <a:extLst>
            <a:ext uri="{FF2B5EF4-FFF2-40B4-BE49-F238E27FC236}">
              <a16:creationId xmlns:a16="http://schemas.microsoft.com/office/drawing/2014/main" id="{00000000-0008-0000-0100-0000F71C0000}"/>
            </a:ext>
          </a:extLst>
        </xdr:cNvPr>
        <xdr:cNvSpPr txBox="1"/>
      </xdr:nvSpPr>
      <xdr:spPr>
        <a:xfrm>
          <a:off x="1600200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16" name="Szövegdoboz 2">
          <a:extLst>
            <a:ext uri="{FF2B5EF4-FFF2-40B4-BE49-F238E27FC236}">
              <a16:creationId xmlns:a16="http://schemas.microsoft.com/office/drawing/2014/main" id="{00000000-0008-0000-0100-0000F8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17" name="Szövegdoboz 2">
          <a:extLst>
            <a:ext uri="{FF2B5EF4-FFF2-40B4-BE49-F238E27FC236}">
              <a16:creationId xmlns:a16="http://schemas.microsoft.com/office/drawing/2014/main" id="{00000000-0008-0000-0100-0000F9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18" name="Szövegdoboz 2">
          <a:extLst>
            <a:ext uri="{FF2B5EF4-FFF2-40B4-BE49-F238E27FC236}">
              <a16:creationId xmlns:a16="http://schemas.microsoft.com/office/drawing/2014/main" id="{00000000-0008-0000-0100-0000FA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19" name="Szövegdoboz 2">
          <a:extLst>
            <a:ext uri="{FF2B5EF4-FFF2-40B4-BE49-F238E27FC236}">
              <a16:creationId xmlns:a16="http://schemas.microsoft.com/office/drawing/2014/main" id="{00000000-0008-0000-0100-0000FB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20" name="Szövegdoboz 2">
          <a:extLst>
            <a:ext uri="{FF2B5EF4-FFF2-40B4-BE49-F238E27FC236}">
              <a16:creationId xmlns:a16="http://schemas.microsoft.com/office/drawing/2014/main" id="{00000000-0008-0000-0100-0000FC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21" name="Szövegdoboz 2">
          <a:extLst>
            <a:ext uri="{FF2B5EF4-FFF2-40B4-BE49-F238E27FC236}">
              <a16:creationId xmlns:a16="http://schemas.microsoft.com/office/drawing/2014/main" id="{00000000-0008-0000-0100-0000FD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22" name="Szövegdoboz 2">
          <a:extLst>
            <a:ext uri="{FF2B5EF4-FFF2-40B4-BE49-F238E27FC236}">
              <a16:creationId xmlns:a16="http://schemas.microsoft.com/office/drawing/2014/main" id="{00000000-0008-0000-0100-0000FE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23" name="Szövegdoboz 2">
          <a:extLst>
            <a:ext uri="{FF2B5EF4-FFF2-40B4-BE49-F238E27FC236}">
              <a16:creationId xmlns:a16="http://schemas.microsoft.com/office/drawing/2014/main" id="{00000000-0008-0000-0100-0000FF1C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24" name="Szövegdoboz 2">
          <a:extLst>
            <a:ext uri="{FF2B5EF4-FFF2-40B4-BE49-F238E27FC236}">
              <a16:creationId xmlns:a16="http://schemas.microsoft.com/office/drawing/2014/main" id="{00000000-0008-0000-0100-000000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25" name="Szövegdoboz 2">
          <a:extLst>
            <a:ext uri="{FF2B5EF4-FFF2-40B4-BE49-F238E27FC236}">
              <a16:creationId xmlns:a16="http://schemas.microsoft.com/office/drawing/2014/main" id="{00000000-0008-0000-0100-000001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26" name="Szövegdoboz 2">
          <a:extLst>
            <a:ext uri="{FF2B5EF4-FFF2-40B4-BE49-F238E27FC236}">
              <a16:creationId xmlns:a16="http://schemas.microsoft.com/office/drawing/2014/main" id="{00000000-0008-0000-0100-000002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27" name="Szövegdoboz 2">
          <a:extLst>
            <a:ext uri="{FF2B5EF4-FFF2-40B4-BE49-F238E27FC236}">
              <a16:creationId xmlns:a16="http://schemas.microsoft.com/office/drawing/2014/main" id="{00000000-0008-0000-0100-000003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7428" name="Szövegdoboz 2">
          <a:extLst>
            <a:ext uri="{FF2B5EF4-FFF2-40B4-BE49-F238E27FC236}">
              <a16:creationId xmlns:a16="http://schemas.microsoft.com/office/drawing/2014/main" id="{00000000-0008-0000-0100-0000041D0000}"/>
            </a:ext>
          </a:extLst>
        </xdr:cNvPr>
        <xdr:cNvSpPr txBox="1"/>
      </xdr:nvSpPr>
      <xdr:spPr>
        <a:xfrm>
          <a:off x="1600200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7429" name="Szövegdoboz 2">
          <a:extLst>
            <a:ext uri="{FF2B5EF4-FFF2-40B4-BE49-F238E27FC236}">
              <a16:creationId xmlns:a16="http://schemas.microsoft.com/office/drawing/2014/main" id="{00000000-0008-0000-0100-0000051D0000}"/>
            </a:ext>
          </a:extLst>
        </xdr:cNvPr>
        <xdr:cNvSpPr txBox="1"/>
      </xdr:nvSpPr>
      <xdr:spPr>
        <a:xfrm>
          <a:off x="1600200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30" name="Szövegdoboz 2">
          <a:extLst>
            <a:ext uri="{FF2B5EF4-FFF2-40B4-BE49-F238E27FC236}">
              <a16:creationId xmlns:a16="http://schemas.microsoft.com/office/drawing/2014/main" id="{00000000-0008-0000-0100-000006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31" name="Szövegdoboz 2">
          <a:extLst>
            <a:ext uri="{FF2B5EF4-FFF2-40B4-BE49-F238E27FC236}">
              <a16:creationId xmlns:a16="http://schemas.microsoft.com/office/drawing/2014/main" id="{00000000-0008-0000-0100-000007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32" name="Szövegdoboz 2">
          <a:extLst>
            <a:ext uri="{FF2B5EF4-FFF2-40B4-BE49-F238E27FC236}">
              <a16:creationId xmlns:a16="http://schemas.microsoft.com/office/drawing/2014/main" id="{00000000-0008-0000-0100-000008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33" name="Szövegdoboz 2">
          <a:extLst>
            <a:ext uri="{FF2B5EF4-FFF2-40B4-BE49-F238E27FC236}">
              <a16:creationId xmlns:a16="http://schemas.microsoft.com/office/drawing/2014/main" id="{00000000-0008-0000-0100-000009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34" name="Szövegdoboz 2">
          <a:extLst>
            <a:ext uri="{FF2B5EF4-FFF2-40B4-BE49-F238E27FC236}">
              <a16:creationId xmlns:a16="http://schemas.microsoft.com/office/drawing/2014/main" id="{00000000-0008-0000-0100-00000A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35" name="Szövegdoboz 2">
          <a:extLst>
            <a:ext uri="{FF2B5EF4-FFF2-40B4-BE49-F238E27FC236}">
              <a16:creationId xmlns:a16="http://schemas.microsoft.com/office/drawing/2014/main" id="{00000000-0008-0000-0100-00000B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36" name="Szövegdoboz 2">
          <a:extLst>
            <a:ext uri="{FF2B5EF4-FFF2-40B4-BE49-F238E27FC236}">
              <a16:creationId xmlns:a16="http://schemas.microsoft.com/office/drawing/2014/main" id="{00000000-0008-0000-0100-00000C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37" name="Szövegdoboz 2">
          <a:extLst>
            <a:ext uri="{FF2B5EF4-FFF2-40B4-BE49-F238E27FC236}">
              <a16:creationId xmlns:a16="http://schemas.microsoft.com/office/drawing/2014/main" id="{00000000-0008-0000-0100-00000D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38" name="Szövegdoboz 2">
          <a:extLst>
            <a:ext uri="{FF2B5EF4-FFF2-40B4-BE49-F238E27FC236}">
              <a16:creationId xmlns:a16="http://schemas.microsoft.com/office/drawing/2014/main" id="{00000000-0008-0000-0100-00000E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39" name="Szövegdoboz 2">
          <a:extLst>
            <a:ext uri="{FF2B5EF4-FFF2-40B4-BE49-F238E27FC236}">
              <a16:creationId xmlns:a16="http://schemas.microsoft.com/office/drawing/2014/main" id="{00000000-0008-0000-0100-00000F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40" name="Szövegdoboz 2">
          <a:extLst>
            <a:ext uri="{FF2B5EF4-FFF2-40B4-BE49-F238E27FC236}">
              <a16:creationId xmlns:a16="http://schemas.microsoft.com/office/drawing/2014/main" id="{00000000-0008-0000-0100-000010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41" name="Szövegdoboz 2">
          <a:extLst>
            <a:ext uri="{FF2B5EF4-FFF2-40B4-BE49-F238E27FC236}">
              <a16:creationId xmlns:a16="http://schemas.microsoft.com/office/drawing/2014/main" id="{00000000-0008-0000-0100-000011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7442" name="Szövegdoboz 2">
          <a:extLst>
            <a:ext uri="{FF2B5EF4-FFF2-40B4-BE49-F238E27FC236}">
              <a16:creationId xmlns:a16="http://schemas.microsoft.com/office/drawing/2014/main" id="{00000000-0008-0000-0100-0000121D0000}"/>
            </a:ext>
          </a:extLst>
        </xdr:cNvPr>
        <xdr:cNvSpPr txBox="1"/>
      </xdr:nvSpPr>
      <xdr:spPr>
        <a:xfrm>
          <a:off x="1600200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7443" name="Szövegdoboz 2">
          <a:extLst>
            <a:ext uri="{FF2B5EF4-FFF2-40B4-BE49-F238E27FC236}">
              <a16:creationId xmlns:a16="http://schemas.microsoft.com/office/drawing/2014/main" id="{00000000-0008-0000-0100-0000131D0000}"/>
            </a:ext>
          </a:extLst>
        </xdr:cNvPr>
        <xdr:cNvSpPr txBox="1"/>
      </xdr:nvSpPr>
      <xdr:spPr>
        <a:xfrm>
          <a:off x="1600200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44" name="Szövegdoboz 2">
          <a:extLst>
            <a:ext uri="{FF2B5EF4-FFF2-40B4-BE49-F238E27FC236}">
              <a16:creationId xmlns:a16="http://schemas.microsoft.com/office/drawing/2014/main" id="{00000000-0008-0000-0100-000014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45" name="Szövegdoboz 2">
          <a:extLst>
            <a:ext uri="{FF2B5EF4-FFF2-40B4-BE49-F238E27FC236}">
              <a16:creationId xmlns:a16="http://schemas.microsoft.com/office/drawing/2014/main" id="{00000000-0008-0000-0100-000015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46" name="Szövegdoboz 2">
          <a:extLst>
            <a:ext uri="{FF2B5EF4-FFF2-40B4-BE49-F238E27FC236}">
              <a16:creationId xmlns:a16="http://schemas.microsoft.com/office/drawing/2014/main" id="{00000000-0008-0000-0100-000016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47" name="Szövegdoboz 2">
          <a:extLst>
            <a:ext uri="{FF2B5EF4-FFF2-40B4-BE49-F238E27FC236}">
              <a16:creationId xmlns:a16="http://schemas.microsoft.com/office/drawing/2014/main" id="{00000000-0008-0000-0100-000017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48" name="Szövegdoboz 2">
          <a:extLst>
            <a:ext uri="{FF2B5EF4-FFF2-40B4-BE49-F238E27FC236}">
              <a16:creationId xmlns:a16="http://schemas.microsoft.com/office/drawing/2014/main" id="{00000000-0008-0000-0100-000018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49" name="Szövegdoboz 2">
          <a:extLst>
            <a:ext uri="{FF2B5EF4-FFF2-40B4-BE49-F238E27FC236}">
              <a16:creationId xmlns:a16="http://schemas.microsoft.com/office/drawing/2014/main" id="{00000000-0008-0000-0100-000019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50" name="Szövegdoboz 2">
          <a:extLst>
            <a:ext uri="{FF2B5EF4-FFF2-40B4-BE49-F238E27FC236}">
              <a16:creationId xmlns:a16="http://schemas.microsoft.com/office/drawing/2014/main" id="{00000000-0008-0000-0100-00001A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51" name="Szövegdoboz 2">
          <a:extLst>
            <a:ext uri="{FF2B5EF4-FFF2-40B4-BE49-F238E27FC236}">
              <a16:creationId xmlns:a16="http://schemas.microsoft.com/office/drawing/2014/main" id="{00000000-0008-0000-0100-00001B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52" name="Szövegdoboz 2">
          <a:extLst>
            <a:ext uri="{FF2B5EF4-FFF2-40B4-BE49-F238E27FC236}">
              <a16:creationId xmlns:a16="http://schemas.microsoft.com/office/drawing/2014/main" id="{00000000-0008-0000-0100-00001C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53" name="Szövegdoboz 2">
          <a:extLst>
            <a:ext uri="{FF2B5EF4-FFF2-40B4-BE49-F238E27FC236}">
              <a16:creationId xmlns:a16="http://schemas.microsoft.com/office/drawing/2014/main" id="{00000000-0008-0000-0100-00001D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54" name="Szövegdoboz 2">
          <a:extLst>
            <a:ext uri="{FF2B5EF4-FFF2-40B4-BE49-F238E27FC236}">
              <a16:creationId xmlns:a16="http://schemas.microsoft.com/office/drawing/2014/main" id="{00000000-0008-0000-0100-00001E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55" name="Szövegdoboz 2">
          <a:extLst>
            <a:ext uri="{FF2B5EF4-FFF2-40B4-BE49-F238E27FC236}">
              <a16:creationId xmlns:a16="http://schemas.microsoft.com/office/drawing/2014/main" id="{00000000-0008-0000-0100-00001F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7456" name="Szövegdoboz 2">
          <a:extLst>
            <a:ext uri="{FF2B5EF4-FFF2-40B4-BE49-F238E27FC236}">
              <a16:creationId xmlns:a16="http://schemas.microsoft.com/office/drawing/2014/main" id="{00000000-0008-0000-0100-0000201D0000}"/>
            </a:ext>
          </a:extLst>
        </xdr:cNvPr>
        <xdr:cNvSpPr txBox="1"/>
      </xdr:nvSpPr>
      <xdr:spPr>
        <a:xfrm>
          <a:off x="1600200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72</xdr:row>
      <xdr:rowOff>0</xdr:rowOff>
    </xdr:from>
    <xdr:ext cx="184731" cy="264560"/>
    <xdr:sp macro="" textlink="">
      <xdr:nvSpPr>
        <xdr:cNvPr id="7457" name="Szövegdoboz 2">
          <a:extLst>
            <a:ext uri="{FF2B5EF4-FFF2-40B4-BE49-F238E27FC236}">
              <a16:creationId xmlns:a16="http://schemas.microsoft.com/office/drawing/2014/main" id="{00000000-0008-0000-0100-0000211D0000}"/>
            </a:ext>
          </a:extLst>
        </xdr:cNvPr>
        <xdr:cNvSpPr txBox="1"/>
      </xdr:nvSpPr>
      <xdr:spPr>
        <a:xfrm>
          <a:off x="1600200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58" name="Szövegdoboz 2">
          <a:extLst>
            <a:ext uri="{FF2B5EF4-FFF2-40B4-BE49-F238E27FC236}">
              <a16:creationId xmlns:a16="http://schemas.microsoft.com/office/drawing/2014/main" id="{00000000-0008-0000-0100-000022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59" name="Szövegdoboz 2">
          <a:extLst>
            <a:ext uri="{FF2B5EF4-FFF2-40B4-BE49-F238E27FC236}">
              <a16:creationId xmlns:a16="http://schemas.microsoft.com/office/drawing/2014/main" id="{00000000-0008-0000-0100-000023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60" name="Szövegdoboz 2">
          <a:extLst>
            <a:ext uri="{FF2B5EF4-FFF2-40B4-BE49-F238E27FC236}">
              <a16:creationId xmlns:a16="http://schemas.microsoft.com/office/drawing/2014/main" id="{00000000-0008-0000-0100-000024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61" name="Szövegdoboz 2">
          <a:extLst>
            <a:ext uri="{FF2B5EF4-FFF2-40B4-BE49-F238E27FC236}">
              <a16:creationId xmlns:a16="http://schemas.microsoft.com/office/drawing/2014/main" id="{00000000-0008-0000-0100-000025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62" name="Szövegdoboz 2">
          <a:extLst>
            <a:ext uri="{FF2B5EF4-FFF2-40B4-BE49-F238E27FC236}">
              <a16:creationId xmlns:a16="http://schemas.microsoft.com/office/drawing/2014/main" id="{00000000-0008-0000-0100-000026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63" name="Szövegdoboz 2">
          <a:extLst>
            <a:ext uri="{FF2B5EF4-FFF2-40B4-BE49-F238E27FC236}">
              <a16:creationId xmlns:a16="http://schemas.microsoft.com/office/drawing/2014/main" id="{00000000-0008-0000-0100-000027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64" name="Szövegdoboz 2">
          <a:extLst>
            <a:ext uri="{FF2B5EF4-FFF2-40B4-BE49-F238E27FC236}">
              <a16:creationId xmlns:a16="http://schemas.microsoft.com/office/drawing/2014/main" id="{00000000-0008-0000-0100-000028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65" name="Szövegdoboz 2">
          <a:extLst>
            <a:ext uri="{FF2B5EF4-FFF2-40B4-BE49-F238E27FC236}">
              <a16:creationId xmlns:a16="http://schemas.microsoft.com/office/drawing/2014/main" id="{00000000-0008-0000-0100-000029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66" name="Szövegdoboz 2">
          <a:extLst>
            <a:ext uri="{FF2B5EF4-FFF2-40B4-BE49-F238E27FC236}">
              <a16:creationId xmlns:a16="http://schemas.microsoft.com/office/drawing/2014/main" id="{00000000-0008-0000-0100-00002A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67" name="Szövegdoboz 2">
          <a:extLst>
            <a:ext uri="{FF2B5EF4-FFF2-40B4-BE49-F238E27FC236}">
              <a16:creationId xmlns:a16="http://schemas.microsoft.com/office/drawing/2014/main" id="{00000000-0008-0000-0100-00002B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68" name="Szövegdoboz 2">
          <a:extLst>
            <a:ext uri="{FF2B5EF4-FFF2-40B4-BE49-F238E27FC236}">
              <a16:creationId xmlns:a16="http://schemas.microsoft.com/office/drawing/2014/main" id="{00000000-0008-0000-0100-00002C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72</xdr:row>
      <xdr:rowOff>0</xdr:rowOff>
    </xdr:from>
    <xdr:ext cx="184731" cy="264560"/>
    <xdr:sp macro="" textlink="">
      <xdr:nvSpPr>
        <xdr:cNvPr id="7469" name="Szövegdoboz 2">
          <a:extLst>
            <a:ext uri="{FF2B5EF4-FFF2-40B4-BE49-F238E27FC236}">
              <a16:creationId xmlns:a16="http://schemas.microsoft.com/office/drawing/2014/main" id="{00000000-0008-0000-0100-00002D1D0000}"/>
            </a:ext>
          </a:extLst>
        </xdr:cNvPr>
        <xdr:cNvSpPr txBox="1"/>
      </xdr:nvSpPr>
      <xdr:spPr>
        <a:xfrm>
          <a:off x="19183350" y="1723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7470" name="Szövegdoboz 2">
          <a:extLst>
            <a:ext uri="{FF2B5EF4-FFF2-40B4-BE49-F238E27FC236}">
              <a16:creationId xmlns:a16="http://schemas.microsoft.com/office/drawing/2014/main" id="{00000000-0008-0000-0100-00002E1D0000}"/>
            </a:ext>
          </a:extLst>
        </xdr:cNvPr>
        <xdr:cNvSpPr txBox="1"/>
      </xdr:nvSpPr>
      <xdr:spPr>
        <a:xfrm>
          <a:off x="1600200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7471" name="Szövegdoboz 2">
          <a:extLst>
            <a:ext uri="{FF2B5EF4-FFF2-40B4-BE49-F238E27FC236}">
              <a16:creationId xmlns:a16="http://schemas.microsoft.com/office/drawing/2014/main" id="{00000000-0008-0000-0100-00002F1D0000}"/>
            </a:ext>
          </a:extLst>
        </xdr:cNvPr>
        <xdr:cNvSpPr txBox="1"/>
      </xdr:nvSpPr>
      <xdr:spPr>
        <a:xfrm>
          <a:off x="1600200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72" name="Szövegdoboz 2">
          <a:extLst>
            <a:ext uri="{FF2B5EF4-FFF2-40B4-BE49-F238E27FC236}">
              <a16:creationId xmlns:a16="http://schemas.microsoft.com/office/drawing/2014/main" id="{00000000-0008-0000-0100-000030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73" name="Szövegdoboz 2">
          <a:extLst>
            <a:ext uri="{FF2B5EF4-FFF2-40B4-BE49-F238E27FC236}">
              <a16:creationId xmlns:a16="http://schemas.microsoft.com/office/drawing/2014/main" id="{00000000-0008-0000-0100-000031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74" name="Szövegdoboz 2">
          <a:extLst>
            <a:ext uri="{FF2B5EF4-FFF2-40B4-BE49-F238E27FC236}">
              <a16:creationId xmlns:a16="http://schemas.microsoft.com/office/drawing/2014/main" id="{00000000-0008-0000-0100-000032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75" name="Szövegdoboz 2">
          <a:extLst>
            <a:ext uri="{FF2B5EF4-FFF2-40B4-BE49-F238E27FC236}">
              <a16:creationId xmlns:a16="http://schemas.microsoft.com/office/drawing/2014/main" id="{00000000-0008-0000-0100-000033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76" name="Szövegdoboz 2">
          <a:extLst>
            <a:ext uri="{FF2B5EF4-FFF2-40B4-BE49-F238E27FC236}">
              <a16:creationId xmlns:a16="http://schemas.microsoft.com/office/drawing/2014/main" id="{00000000-0008-0000-0100-000034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77" name="Szövegdoboz 2">
          <a:extLst>
            <a:ext uri="{FF2B5EF4-FFF2-40B4-BE49-F238E27FC236}">
              <a16:creationId xmlns:a16="http://schemas.microsoft.com/office/drawing/2014/main" id="{00000000-0008-0000-0100-000035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78" name="Szövegdoboz 2">
          <a:extLst>
            <a:ext uri="{FF2B5EF4-FFF2-40B4-BE49-F238E27FC236}">
              <a16:creationId xmlns:a16="http://schemas.microsoft.com/office/drawing/2014/main" id="{00000000-0008-0000-0100-000036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79" name="Szövegdoboz 2">
          <a:extLst>
            <a:ext uri="{FF2B5EF4-FFF2-40B4-BE49-F238E27FC236}">
              <a16:creationId xmlns:a16="http://schemas.microsoft.com/office/drawing/2014/main" id="{00000000-0008-0000-0100-000037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80" name="Szövegdoboz 2">
          <a:extLst>
            <a:ext uri="{FF2B5EF4-FFF2-40B4-BE49-F238E27FC236}">
              <a16:creationId xmlns:a16="http://schemas.microsoft.com/office/drawing/2014/main" id="{00000000-0008-0000-0100-000038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81" name="Szövegdoboz 2">
          <a:extLst>
            <a:ext uri="{FF2B5EF4-FFF2-40B4-BE49-F238E27FC236}">
              <a16:creationId xmlns:a16="http://schemas.microsoft.com/office/drawing/2014/main" id="{00000000-0008-0000-0100-000039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82" name="Szövegdoboz 2">
          <a:extLst>
            <a:ext uri="{FF2B5EF4-FFF2-40B4-BE49-F238E27FC236}">
              <a16:creationId xmlns:a16="http://schemas.microsoft.com/office/drawing/2014/main" id="{00000000-0008-0000-0100-00003A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83" name="Szövegdoboz 2">
          <a:extLst>
            <a:ext uri="{FF2B5EF4-FFF2-40B4-BE49-F238E27FC236}">
              <a16:creationId xmlns:a16="http://schemas.microsoft.com/office/drawing/2014/main" id="{00000000-0008-0000-0100-00003B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7484" name="Szövegdoboz 2">
          <a:extLst>
            <a:ext uri="{FF2B5EF4-FFF2-40B4-BE49-F238E27FC236}">
              <a16:creationId xmlns:a16="http://schemas.microsoft.com/office/drawing/2014/main" id="{00000000-0008-0000-0100-00003C1D0000}"/>
            </a:ext>
          </a:extLst>
        </xdr:cNvPr>
        <xdr:cNvSpPr txBox="1"/>
      </xdr:nvSpPr>
      <xdr:spPr>
        <a:xfrm>
          <a:off x="1600200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7485" name="Szövegdoboz 2">
          <a:extLst>
            <a:ext uri="{FF2B5EF4-FFF2-40B4-BE49-F238E27FC236}">
              <a16:creationId xmlns:a16="http://schemas.microsoft.com/office/drawing/2014/main" id="{00000000-0008-0000-0100-00003D1D0000}"/>
            </a:ext>
          </a:extLst>
        </xdr:cNvPr>
        <xdr:cNvSpPr txBox="1"/>
      </xdr:nvSpPr>
      <xdr:spPr>
        <a:xfrm>
          <a:off x="1600200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86" name="Szövegdoboz 2">
          <a:extLst>
            <a:ext uri="{FF2B5EF4-FFF2-40B4-BE49-F238E27FC236}">
              <a16:creationId xmlns:a16="http://schemas.microsoft.com/office/drawing/2014/main" id="{00000000-0008-0000-0100-00003E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87" name="Szövegdoboz 2">
          <a:extLst>
            <a:ext uri="{FF2B5EF4-FFF2-40B4-BE49-F238E27FC236}">
              <a16:creationId xmlns:a16="http://schemas.microsoft.com/office/drawing/2014/main" id="{00000000-0008-0000-0100-00003F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88" name="Szövegdoboz 2">
          <a:extLst>
            <a:ext uri="{FF2B5EF4-FFF2-40B4-BE49-F238E27FC236}">
              <a16:creationId xmlns:a16="http://schemas.microsoft.com/office/drawing/2014/main" id="{00000000-0008-0000-0100-000040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89" name="Szövegdoboz 2">
          <a:extLst>
            <a:ext uri="{FF2B5EF4-FFF2-40B4-BE49-F238E27FC236}">
              <a16:creationId xmlns:a16="http://schemas.microsoft.com/office/drawing/2014/main" id="{00000000-0008-0000-0100-000041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90" name="Szövegdoboz 2">
          <a:extLst>
            <a:ext uri="{FF2B5EF4-FFF2-40B4-BE49-F238E27FC236}">
              <a16:creationId xmlns:a16="http://schemas.microsoft.com/office/drawing/2014/main" id="{00000000-0008-0000-0100-000042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91" name="Szövegdoboz 2">
          <a:extLst>
            <a:ext uri="{FF2B5EF4-FFF2-40B4-BE49-F238E27FC236}">
              <a16:creationId xmlns:a16="http://schemas.microsoft.com/office/drawing/2014/main" id="{00000000-0008-0000-0100-000043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92" name="Szövegdoboz 2">
          <a:extLst>
            <a:ext uri="{FF2B5EF4-FFF2-40B4-BE49-F238E27FC236}">
              <a16:creationId xmlns:a16="http://schemas.microsoft.com/office/drawing/2014/main" id="{00000000-0008-0000-0100-000044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93" name="Szövegdoboz 2">
          <a:extLst>
            <a:ext uri="{FF2B5EF4-FFF2-40B4-BE49-F238E27FC236}">
              <a16:creationId xmlns:a16="http://schemas.microsoft.com/office/drawing/2014/main" id="{00000000-0008-0000-0100-000045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94" name="Szövegdoboz 2">
          <a:extLst>
            <a:ext uri="{FF2B5EF4-FFF2-40B4-BE49-F238E27FC236}">
              <a16:creationId xmlns:a16="http://schemas.microsoft.com/office/drawing/2014/main" id="{00000000-0008-0000-0100-000046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95" name="Szövegdoboz 2">
          <a:extLst>
            <a:ext uri="{FF2B5EF4-FFF2-40B4-BE49-F238E27FC236}">
              <a16:creationId xmlns:a16="http://schemas.microsoft.com/office/drawing/2014/main" id="{00000000-0008-0000-0100-000047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96" name="Szövegdoboz 2">
          <a:extLst>
            <a:ext uri="{FF2B5EF4-FFF2-40B4-BE49-F238E27FC236}">
              <a16:creationId xmlns:a16="http://schemas.microsoft.com/office/drawing/2014/main" id="{00000000-0008-0000-0100-000048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497" name="Szövegdoboz 2">
          <a:extLst>
            <a:ext uri="{FF2B5EF4-FFF2-40B4-BE49-F238E27FC236}">
              <a16:creationId xmlns:a16="http://schemas.microsoft.com/office/drawing/2014/main" id="{00000000-0008-0000-0100-000049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7498" name="Szövegdoboz 2">
          <a:extLst>
            <a:ext uri="{FF2B5EF4-FFF2-40B4-BE49-F238E27FC236}">
              <a16:creationId xmlns:a16="http://schemas.microsoft.com/office/drawing/2014/main" id="{00000000-0008-0000-0100-00004A1D0000}"/>
            </a:ext>
          </a:extLst>
        </xdr:cNvPr>
        <xdr:cNvSpPr txBox="1"/>
      </xdr:nvSpPr>
      <xdr:spPr>
        <a:xfrm>
          <a:off x="1600200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7499" name="Szövegdoboz 2">
          <a:extLst>
            <a:ext uri="{FF2B5EF4-FFF2-40B4-BE49-F238E27FC236}">
              <a16:creationId xmlns:a16="http://schemas.microsoft.com/office/drawing/2014/main" id="{00000000-0008-0000-0100-00004B1D0000}"/>
            </a:ext>
          </a:extLst>
        </xdr:cNvPr>
        <xdr:cNvSpPr txBox="1"/>
      </xdr:nvSpPr>
      <xdr:spPr>
        <a:xfrm>
          <a:off x="1600200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00" name="Szövegdoboz 2">
          <a:extLst>
            <a:ext uri="{FF2B5EF4-FFF2-40B4-BE49-F238E27FC236}">
              <a16:creationId xmlns:a16="http://schemas.microsoft.com/office/drawing/2014/main" id="{00000000-0008-0000-0100-00004C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01" name="Szövegdoboz 2">
          <a:extLst>
            <a:ext uri="{FF2B5EF4-FFF2-40B4-BE49-F238E27FC236}">
              <a16:creationId xmlns:a16="http://schemas.microsoft.com/office/drawing/2014/main" id="{00000000-0008-0000-0100-00004D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02" name="Szövegdoboz 2">
          <a:extLst>
            <a:ext uri="{FF2B5EF4-FFF2-40B4-BE49-F238E27FC236}">
              <a16:creationId xmlns:a16="http://schemas.microsoft.com/office/drawing/2014/main" id="{00000000-0008-0000-0100-00004E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03" name="Szövegdoboz 2">
          <a:extLst>
            <a:ext uri="{FF2B5EF4-FFF2-40B4-BE49-F238E27FC236}">
              <a16:creationId xmlns:a16="http://schemas.microsoft.com/office/drawing/2014/main" id="{00000000-0008-0000-0100-00004F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04" name="Szövegdoboz 2">
          <a:extLst>
            <a:ext uri="{FF2B5EF4-FFF2-40B4-BE49-F238E27FC236}">
              <a16:creationId xmlns:a16="http://schemas.microsoft.com/office/drawing/2014/main" id="{00000000-0008-0000-0100-000050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05" name="Szövegdoboz 2">
          <a:extLst>
            <a:ext uri="{FF2B5EF4-FFF2-40B4-BE49-F238E27FC236}">
              <a16:creationId xmlns:a16="http://schemas.microsoft.com/office/drawing/2014/main" id="{00000000-0008-0000-0100-000051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06" name="Szövegdoboz 2">
          <a:extLst>
            <a:ext uri="{FF2B5EF4-FFF2-40B4-BE49-F238E27FC236}">
              <a16:creationId xmlns:a16="http://schemas.microsoft.com/office/drawing/2014/main" id="{00000000-0008-0000-0100-000052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07" name="Szövegdoboz 2">
          <a:extLst>
            <a:ext uri="{FF2B5EF4-FFF2-40B4-BE49-F238E27FC236}">
              <a16:creationId xmlns:a16="http://schemas.microsoft.com/office/drawing/2014/main" id="{00000000-0008-0000-0100-000053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08" name="Szövegdoboz 2">
          <a:extLst>
            <a:ext uri="{FF2B5EF4-FFF2-40B4-BE49-F238E27FC236}">
              <a16:creationId xmlns:a16="http://schemas.microsoft.com/office/drawing/2014/main" id="{00000000-0008-0000-0100-000054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09" name="Szövegdoboz 2">
          <a:extLst>
            <a:ext uri="{FF2B5EF4-FFF2-40B4-BE49-F238E27FC236}">
              <a16:creationId xmlns:a16="http://schemas.microsoft.com/office/drawing/2014/main" id="{00000000-0008-0000-0100-000055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10" name="Szövegdoboz 2">
          <a:extLst>
            <a:ext uri="{FF2B5EF4-FFF2-40B4-BE49-F238E27FC236}">
              <a16:creationId xmlns:a16="http://schemas.microsoft.com/office/drawing/2014/main" id="{00000000-0008-0000-0100-000056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11" name="Szövegdoboz 2">
          <a:extLst>
            <a:ext uri="{FF2B5EF4-FFF2-40B4-BE49-F238E27FC236}">
              <a16:creationId xmlns:a16="http://schemas.microsoft.com/office/drawing/2014/main" id="{00000000-0008-0000-0100-000057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7512" name="Szövegdoboz 2">
          <a:extLst>
            <a:ext uri="{FF2B5EF4-FFF2-40B4-BE49-F238E27FC236}">
              <a16:creationId xmlns:a16="http://schemas.microsoft.com/office/drawing/2014/main" id="{00000000-0008-0000-0100-0000581D0000}"/>
            </a:ext>
          </a:extLst>
        </xdr:cNvPr>
        <xdr:cNvSpPr txBox="1"/>
      </xdr:nvSpPr>
      <xdr:spPr>
        <a:xfrm>
          <a:off x="1600200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7513" name="Szövegdoboz 2">
          <a:extLst>
            <a:ext uri="{FF2B5EF4-FFF2-40B4-BE49-F238E27FC236}">
              <a16:creationId xmlns:a16="http://schemas.microsoft.com/office/drawing/2014/main" id="{00000000-0008-0000-0100-0000591D0000}"/>
            </a:ext>
          </a:extLst>
        </xdr:cNvPr>
        <xdr:cNvSpPr txBox="1"/>
      </xdr:nvSpPr>
      <xdr:spPr>
        <a:xfrm>
          <a:off x="1600200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14" name="Szövegdoboz 2">
          <a:extLst>
            <a:ext uri="{FF2B5EF4-FFF2-40B4-BE49-F238E27FC236}">
              <a16:creationId xmlns:a16="http://schemas.microsoft.com/office/drawing/2014/main" id="{00000000-0008-0000-0100-00005A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15" name="Szövegdoboz 2">
          <a:extLst>
            <a:ext uri="{FF2B5EF4-FFF2-40B4-BE49-F238E27FC236}">
              <a16:creationId xmlns:a16="http://schemas.microsoft.com/office/drawing/2014/main" id="{00000000-0008-0000-0100-00005B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16" name="Szövegdoboz 2">
          <a:extLst>
            <a:ext uri="{FF2B5EF4-FFF2-40B4-BE49-F238E27FC236}">
              <a16:creationId xmlns:a16="http://schemas.microsoft.com/office/drawing/2014/main" id="{00000000-0008-0000-0100-00005C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17" name="Szövegdoboz 2">
          <a:extLst>
            <a:ext uri="{FF2B5EF4-FFF2-40B4-BE49-F238E27FC236}">
              <a16:creationId xmlns:a16="http://schemas.microsoft.com/office/drawing/2014/main" id="{00000000-0008-0000-0100-00005D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18" name="Szövegdoboz 2">
          <a:extLst>
            <a:ext uri="{FF2B5EF4-FFF2-40B4-BE49-F238E27FC236}">
              <a16:creationId xmlns:a16="http://schemas.microsoft.com/office/drawing/2014/main" id="{00000000-0008-0000-0100-00005E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19" name="Szövegdoboz 2">
          <a:extLst>
            <a:ext uri="{FF2B5EF4-FFF2-40B4-BE49-F238E27FC236}">
              <a16:creationId xmlns:a16="http://schemas.microsoft.com/office/drawing/2014/main" id="{00000000-0008-0000-0100-00005F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20" name="Szövegdoboz 2">
          <a:extLst>
            <a:ext uri="{FF2B5EF4-FFF2-40B4-BE49-F238E27FC236}">
              <a16:creationId xmlns:a16="http://schemas.microsoft.com/office/drawing/2014/main" id="{00000000-0008-0000-0100-000060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21" name="Szövegdoboz 2">
          <a:extLst>
            <a:ext uri="{FF2B5EF4-FFF2-40B4-BE49-F238E27FC236}">
              <a16:creationId xmlns:a16="http://schemas.microsoft.com/office/drawing/2014/main" id="{00000000-0008-0000-0100-000061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22" name="Szövegdoboz 2">
          <a:extLst>
            <a:ext uri="{FF2B5EF4-FFF2-40B4-BE49-F238E27FC236}">
              <a16:creationId xmlns:a16="http://schemas.microsoft.com/office/drawing/2014/main" id="{00000000-0008-0000-0100-000062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23" name="Szövegdoboz 2">
          <a:extLst>
            <a:ext uri="{FF2B5EF4-FFF2-40B4-BE49-F238E27FC236}">
              <a16:creationId xmlns:a16="http://schemas.microsoft.com/office/drawing/2014/main" id="{00000000-0008-0000-0100-000063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24" name="Szövegdoboz 2">
          <a:extLst>
            <a:ext uri="{FF2B5EF4-FFF2-40B4-BE49-F238E27FC236}">
              <a16:creationId xmlns:a16="http://schemas.microsoft.com/office/drawing/2014/main" id="{00000000-0008-0000-0100-000064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25" name="Szövegdoboz 2">
          <a:extLst>
            <a:ext uri="{FF2B5EF4-FFF2-40B4-BE49-F238E27FC236}">
              <a16:creationId xmlns:a16="http://schemas.microsoft.com/office/drawing/2014/main" id="{00000000-0008-0000-0100-000065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7526" name="Szövegdoboz 2">
          <a:extLst>
            <a:ext uri="{FF2B5EF4-FFF2-40B4-BE49-F238E27FC236}">
              <a16:creationId xmlns:a16="http://schemas.microsoft.com/office/drawing/2014/main" id="{00000000-0008-0000-0100-0000661D0000}"/>
            </a:ext>
          </a:extLst>
        </xdr:cNvPr>
        <xdr:cNvSpPr txBox="1"/>
      </xdr:nvSpPr>
      <xdr:spPr>
        <a:xfrm>
          <a:off x="1600200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73</xdr:row>
      <xdr:rowOff>0</xdr:rowOff>
    </xdr:from>
    <xdr:ext cx="184731" cy="264560"/>
    <xdr:sp macro="" textlink="">
      <xdr:nvSpPr>
        <xdr:cNvPr id="7527" name="Szövegdoboz 2">
          <a:extLst>
            <a:ext uri="{FF2B5EF4-FFF2-40B4-BE49-F238E27FC236}">
              <a16:creationId xmlns:a16="http://schemas.microsoft.com/office/drawing/2014/main" id="{00000000-0008-0000-0100-0000671D0000}"/>
            </a:ext>
          </a:extLst>
        </xdr:cNvPr>
        <xdr:cNvSpPr txBox="1"/>
      </xdr:nvSpPr>
      <xdr:spPr>
        <a:xfrm>
          <a:off x="1600200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28" name="Szövegdoboz 2">
          <a:extLst>
            <a:ext uri="{FF2B5EF4-FFF2-40B4-BE49-F238E27FC236}">
              <a16:creationId xmlns:a16="http://schemas.microsoft.com/office/drawing/2014/main" id="{00000000-0008-0000-0100-000068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29" name="Szövegdoboz 2">
          <a:extLst>
            <a:ext uri="{FF2B5EF4-FFF2-40B4-BE49-F238E27FC236}">
              <a16:creationId xmlns:a16="http://schemas.microsoft.com/office/drawing/2014/main" id="{00000000-0008-0000-0100-000069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30" name="Szövegdoboz 2">
          <a:extLst>
            <a:ext uri="{FF2B5EF4-FFF2-40B4-BE49-F238E27FC236}">
              <a16:creationId xmlns:a16="http://schemas.microsoft.com/office/drawing/2014/main" id="{00000000-0008-0000-0100-00006A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31" name="Szövegdoboz 2">
          <a:extLst>
            <a:ext uri="{FF2B5EF4-FFF2-40B4-BE49-F238E27FC236}">
              <a16:creationId xmlns:a16="http://schemas.microsoft.com/office/drawing/2014/main" id="{00000000-0008-0000-0100-00006B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32" name="Szövegdoboz 2">
          <a:extLst>
            <a:ext uri="{FF2B5EF4-FFF2-40B4-BE49-F238E27FC236}">
              <a16:creationId xmlns:a16="http://schemas.microsoft.com/office/drawing/2014/main" id="{00000000-0008-0000-0100-00006C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33" name="Szövegdoboz 2">
          <a:extLst>
            <a:ext uri="{FF2B5EF4-FFF2-40B4-BE49-F238E27FC236}">
              <a16:creationId xmlns:a16="http://schemas.microsoft.com/office/drawing/2014/main" id="{00000000-0008-0000-0100-00006D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34" name="Szövegdoboz 2">
          <a:extLst>
            <a:ext uri="{FF2B5EF4-FFF2-40B4-BE49-F238E27FC236}">
              <a16:creationId xmlns:a16="http://schemas.microsoft.com/office/drawing/2014/main" id="{00000000-0008-0000-0100-00006E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35" name="Szövegdoboz 2">
          <a:extLst>
            <a:ext uri="{FF2B5EF4-FFF2-40B4-BE49-F238E27FC236}">
              <a16:creationId xmlns:a16="http://schemas.microsoft.com/office/drawing/2014/main" id="{00000000-0008-0000-0100-00006F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36" name="Szövegdoboz 2">
          <a:extLst>
            <a:ext uri="{FF2B5EF4-FFF2-40B4-BE49-F238E27FC236}">
              <a16:creationId xmlns:a16="http://schemas.microsoft.com/office/drawing/2014/main" id="{00000000-0008-0000-0100-000070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37" name="Szövegdoboz 2">
          <a:extLst>
            <a:ext uri="{FF2B5EF4-FFF2-40B4-BE49-F238E27FC236}">
              <a16:creationId xmlns:a16="http://schemas.microsoft.com/office/drawing/2014/main" id="{00000000-0008-0000-0100-000071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38" name="Szövegdoboz 2">
          <a:extLst>
            <a:ext uri="{FF2B5EF4-FFF2-40B4-BE49-F238E27FC236}">
              <a16:creationId xmlns:a16="http://schemas.microsoft.com/office/drawing/2014/main" id="{00000000-0008-0000-0100-000072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73</xdr:row>
      <xdr:rowOff>0</xdr:rowOff>
    </xdr:from>
    <xdr:ext cx="184731" cy="264560"/>
    <xdr:sp macro="" textlink="">
      <xdr:nvSpPr>
        <xdr:cNvPr id="7539" name="Szövegdoboz 2">
          <a:extLst>
            <a:ext uri="{FF2B5EF4-FFF2-40B4-BE49-F238E27FC236}">
              <a16:creationId xmlns:a16="http://schemas.microsoft.com/office/drawing/2014/main" id="{00000000-0008-0000-0100-0000731D0000}"/>
            </a:ext>
          </a:extLst>
        </xdr:cNvPr>
        <xdr:cNvSpPr txBox="1"/>
      </xdr:nvSpPr>
      <xdr:spPr>
        <a:xfrm>
          <a:off x="19183350" y="1749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7540" name="Szövegdoboz 2">
          <a:extLst>
            <a:ext uri="{FF2B5EF4-FFF2-40B4-BE49-F238E27FC236}">
              <a16:creationId xmlns:a16="http://schemas.microsoft.com/office/drawing/2014/main" id="{00000000-0008-0000-0100-0000741D0000}"/>
            </a:ext>
          </a:extLst>
        </xdr:cNvPr>
        <xdr:cNvSpPr txBox="1"/>
      </xdr:nvSpPr>
      <xdr:spPr>
        <a:xfrm>
          <a:off x="1600200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7541" name="Szövegdoboz 2">
          <a:extLst>
            <a:ext uri="{FF2B5EF4-FFF2-40B4-BE49-F238E27FC236}">
              <a16:creationId xmlns:a16="http://schemas.microsoft.com/office/drawing/2014/main" id="{00000000-0008-0000-0100-0000751D0000}"/>
            </a:ext>
          </a:extLst>
        </xdr:cNvPr>
        <xdr:cNvSpPr txBox="1"/>
      </xdr:nvSpPr>
      <xdr:spPr>
        <a:xfrm>
          <a:off x="1600200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42" name="Szövegdoboz 2">
          <a:extLst>
            <a:ext uri="{FF2B5EF4-FFF2-40B4-BE49-F238E27FC236}">
              <a16:creationId xmlns:a16="http://schemas.microsoft.com/office/drawing/2014/main" id="{00000000-0008-0000-0100-000076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43" name="Szövegdoboz 2">
          <a:extLst>
            <a:ext uri="{FF2B5EF4-FFF2-40B4-BE49-F238E27FC236}">
              <a16:creationId xmlns:a16="http://schemas.microsoft.com/office/drawing/2014/main" id="{00000000-0008-0000-0100-000077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44" name="Szövegdoboz 2">
          <a:extLst>
            <a:ext uri="{FF2B5EF4-FFF2-40B4-BE49-F238E27FC236}">
              <a16:creationId xmlns:a16="http://schemas.microsoft.com/office/drawing/2014/main" id="{00000000-0008-0000-0100-000078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45" name="Szövegdoboz 2">
          <a:extLst>
            <a:ext uri="{FF2B5EF4-FFF2-40B4-BE49-F238E27FC236}">
              <a16:creationId xmlns:a16="http://schemas.microsoft.com/office/drawing/2014/main" id="{00000000-0008-0000-0100-000079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46" name="Szövegdoboz 2">
          <a:extLst>
            <a:ext uri="{FF2B5EF4-FFF2-40B4-BE49-F238E27FC236}">
              <a16:creationId xmlns:a16="http://schemas.microsoft.com/office/drawing/2014/main" id="{00000000-0008-0000-0100-00007A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47" name="Szövegdoboz 2">
          <a:extLst>
            <a:ext uri="{FF2B5EF4-FFF2-40B4-BE49-F238E27FC236}">
              <a16:creationId xmlns:a16="http://schemas.microsoft.com/office/drawing/2014/main" id="{00000000-0008-0000-0100-00007B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48" name="Szövegdoboz 2">
          <a:extLst>
            <a:ext uri="{FF2B5EF4-FFF2-40B4-BE49-F238E27FC236}">
              <a16:creationId xmlns:a16="http://schemas.microsoft.com/office/drawing/2014/main" id="{00000000-0008-0000-0100-00007C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49" name="Szövegdoboz 2">
          <a:extLst>
            <a:ext uri="{FF2B5EF4-FFF2-40B4-BE49-F238E27FC236}">
              <a16:creationId xmlns:a16="http://schemas.microsoft.com/office/drawing/2014/main" id="{00000000-0008-0000-0100-00007D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50" name="Szövegdoboz 2">
          <a:extLst>
            <a:ext uri="{FF2B5EF4-FFF2-40B4-BE49-F238E27FC236}">
              <a16:creationId xmlns:a16="http://schemas.microsoft.com/office/drawing/2014/main" id="{00000000-0008-0000-0100-00007E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51" name="Szövegdoboz 2">
          <a:extLst>
            <a:ext uri="{FF2B5EF4-FFF2-40B4-BE49-F238E27FC236}">
              <a16:creationId xmlns:a16="http://schemas.microsoft.com/office/drawing/2014/main" id="{00000000-0008-0000-0100-00007F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52" name="Szövegdoboz 2">
          <a:extLst>
            <a:ext uri="{FF2B5EF4-FFF2-40B4-BE49-F238E27FC236}">
              <a16:creationId xmlns:a16="http://schemas.microsoft.com/office/drawing/2014/main" id="{00000000-0008-0000-0100-000080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53" name="Szövegdoboz 2">
          <a:extLst>
            <a:ext uri="{FF2B5EF4-FFF2-40B4-BE49-F238E27FC236}">
              <a16:creationId xmlns:a16="http://schemas.microsoft.com/office/drawing/2014/main" id="{00000000-0008-0000-0100-000081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7554" name="Szövegdoboz 2">
          <a:extLst>
            <a:ext uri="{FF2B5EF4-FFF2-40B4-BE49-F238E27FC236}">
              <a16:creationId xmlns:a16="http://schemas.microsoft.com/office/drawing/2014/main" id="{00000000-0008-0000-0100-0000821D0000}"/>
            </a:ext>
          </a:extLst>
        </xdr:cNvPr>
        <xdr:cNvSpPr txBox="1"/>
      </xdr:nvSpPr>
      <xdr:spPr>
        <a:xfrm>
          <a:off x="1600200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7555" name="Szövegdoboz 2">
          <a:extLst>
            <a:ext uri="{FF2B5EF4-FFF2-40B4-BE49-F238E27FC236}">
              <a16:creationId xmlns:a16="http://schemas.microsoft.com/office/drawing/2014/main" id="{00000000-0008-0000-0100-0000831D0000}"/>
            </a:ext>
          </a:extLst>
        </xdr:cNvPr>
        <xdr:cNvSpPr txBox="1"/>
      </xdr:nvSpPr>
      <xdr:spPr>
        <a:xfrm>
          <a:off x="1600200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56" name="Szövegdoboz 2">
          <a:extLst>
            <a:ext uri="{FF2B5EF4-FFF2-40B4-BE49-F238E27FC236}">
              <a16:creationId xmlns:a16="http://schemas.microsoft.com/office/drawing/2014/main" id="{00000000-0008-0000-0100-000084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57" name="Szövegdoboz 2">
          <a:extLst>
            <a:ext uri="{FF2B5EF4-FFF2-40B4-BE49-F238E27FC236}">
              <a16:creationId xmlns:a16="http://schemas.microsoft.com/office/drawing/2014/main" id="{00000000-0008-0000-0100-000085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58" name="Szövegdoboz 2">
          <a:extLst>
            <a:ext uri="{FF2B5EF4-FFF2-40B4-BE49-F238E27FC236}">
              <a16:creationId xmlns:a16="http://schemas.microsoft.com/office/drawing/2014/main" id="{00000000-0008-0000-0100-000086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59" name="Szövegdoboz 2">
          <a:extLst>
            <a:ext uri="{FF2B5EF4-FFF2-40B4-BE49-F238E27FC236}">
              <a16:creationId xmlns:a16="http://schemas.microsoft.com/office/drawing/2014/main" id="{00000000-0008-0000-0100-000087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60" name="Szövegdoboz 2">
          <a:extLst>
            <a:ext uri="{FF2B5EF4-FFF2-40B4-BE49-F238E27FC236}">
              <a16:creationId xmlns:a16="http://schemas.microsoft.com/office/drawing/2014/main" id="{00000000-0008-0000-0100-000088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61" name="Szövegdoboz 2">
          <a:extLst>
            <a:ext uri="{FF2B5EF4-FFF2-40B4-BE49-F238E27FC236}">
              <a16:creationId xmlns:a16="http://schemas.microsoft.com/office/drawing/2014/main" id="{00000000-0008-0000-0100-000089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62" name="Szövegdoboz 2">
          <a:extLst>
            <a:ext uri="{FF2B5EF4-FFF2-40B4-BE49-F238E27FC236}">
              <a16:creationId xmlns:a16="http://schemas.microsoft.com/office/drawing/2014/main" id="{00000000-0008-0000-0100-00008A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63" name="Szövegdoboz 2">
          <a:extLst>
            <a:ext uri="{FF2B5EF4-FFF2-40B4-BE49-F238E27FC236}">
              <a16:creationId xmlns:a16="http://schemas.microsoft.com/office/drawing/2014/main" id="{00000000-0008-0000-0100-00008B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64" name="Szövegdoboz 2">
          <a:extLst>
            <a:ext uri="{FF2B5EF4-FFF2-40B4-BE49-F238E27FC236}">
              <a16:creationId xmlns:a16="http://schemas.microsoft.com/office/drawing/2014/main" id="{00000000-0008-0000-0100-00008C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65" name="Szövegdoboz 2">
          <a:extLst>
            <a:ext uri="{FF2B5EF4-FFF2-40B4-BE49-F238E27FC236}">
              <a16:creationId xmlns:a16="http://schemas.microsoft.com/office/drawing/2014/main" id="{00000000-0008-0000-0100-00008D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66" name="Szövegdoboz 2">
          <a:extLst>
            <a:ext uri="{FF2B5EF4-FFF2-40B4-BE49-F238E27FC236}">
              <a16:creationId xmlns:a16="http://schemas.microsoft.com/office/drawing/2014/main" id="{00000000-0008-0000-0100-00008E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67" name="Szövegdoboz 2">
          <a:extLst>
            <a:ext uri="{FF2B5EF4-FFF2-40B4-BE49-F238E27FC236}">
              <a16:creationId xmlns:a16="http://schemas.microsoft.com/office/drawing/2014/main" id="{00000000-0008-0000-0100-00008F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7568" name="Szövegdoboz 2">
          <a:extLst>
            <a:ext uri="{FF2B5EF4-FFF2-40B4-BE49-F238E27FC236}">
              <a16:creationId xmlns:a16="http://schemas.microsoft.com/office/drawing/2014/main" id="{00000000-0008-0000-0100-0000901D0000}"/>
            </a:ext>
          </a:extLst>
        </xdr:cNvPr>
        <xdr:cNvSpPr txBox="1"/>
      </xdr:nvSpPr>
      <xdr:spPr>
        <a:xfrm>
          <a:off x="1600200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7569" name="Szövegdoboz 2">
          <a:extLst>
            <a:ext uri="{FF2B5EF4-FFF2-40B4-BE49-F238E27FC236}">
              <a16:creationId xmlns:a16="http://schemas.microsoft.com/office/drawing/2014/main" id="{00000000-0008-0000-0100-0000911D0000}"/>
            </a:ext>
          </a:extLst>
        </xdr:cNvPr>
        <xdr:cNvSpPr txBox="1"/>
      </xdr:nvSpPr>
      <xdr:spPr>
        <a:xfrm>
          <a:off x="1600200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70" name="Szövegdoboz 2">
          <a:extLst>
            <a:ext uri="{FF2B5EF4-FFF2-40B4-BE49-F238E27FC236}">
              <a16:creationId xmlns:a16="http://schemas.microsoft.com/office/drawing/2014/main" id="{00000000-0008-0000-0100-000092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71" name="Szövegdoboz 2">
          <a:extLst>
            <a:ext uri="{FF2B5EF4-FFF2-40B4-BE49-F238E27FC236}">
              <a16:creationId xmlns:a16="http://schemas.microsoft.com/office/drawing/2014/main" id="{00000000-0008-0000-0100-000093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72" name="Szövegdoboz 2">
          <a:extLst>
            <a:ext uri="{FF2B5EF4-FFF2-40B4-BE49-F238E27FC236}">
              <a16:creationId xmlns:a16="http://schemas.microsoft.com/office/drawing/2014/main" id="{00000000-0008-0000-0100-000094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73" name="Szövegdoboz 2">
          <a:extLst>
            <a:ext uri="{FF2B5EF4-FFF2-40B4-BE49-F238E27FC236}">
              <a16:creationId xmlns:a16="http://schemas.microsoft.com/office/drawing/2014/main" id="{00000000-0008-0000-0100-000095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74" name="Szövegdoboz 2">
          <a:extLst>
            <a:ext uri="{FF2B5EF4-FFF2-40B4-BE49-F238E27FC236}">
              <a16:creationId xmlns:a16="http://schemas.microsoft.com/office/drawing/2014/main" id="{00000000-0008-0000-0100-000096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75" name="Szövegdoboz 2">
          <a:extLst>
            <a:ext uri="{FF2B5EF4-FFF2-40B4-BE49-F238E27FC236}">
              <a16:creationId xmlns:a16="http://schemas.microsoft.com/office/drawing/2014/main" id="{00000000-0008-0000-0100-000097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76" name="Szövegdoboz 2">
          <a:extLst>
            <a:ext uri="{FF2B5EF4-FFF2-40B4-BE49-F238E27FC236}">
              <a16:creationId xmlns:a16="http://schemas.microsoft.com/office/drawing/2014/main" id="{00000000-0008-0000-0100-000098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77" name="Szövegdoboz 2">
          <a:extLst>
            <a:ext uri="{FF2B5EF4-FFF2-40B4-BE49-F238E27FC236}">
              <a16:creationId xmlns:a16="http://schemas.microsoft.com/office/drawing/2014/main" id="{00000000-0008-0000-0100-000099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78" name="Szövegdoboz 2">
          <a:extLst>
            <a:ext uri="{FF2B5EF4-FFF2-40B4-BE49-F238E27FC236}">
              <a16:creationId xmlns:a16="http://schemas.microsoft.com/office/drawing/2014/main" id="{00000000-0008-0000-0100-00009A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79" name="Szövegdoboz 2">
          <a:extLst>
            <a:ext uri="{FF2B5EF4-FFF2-40B4-BE49-F238E27FC236}">
              <a16:creationId xmlns:a16="http://schemas.microsoft.com/office/drawing/2014/main" id="{00000000-0008-0000-0100-00009B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80" name="Szövegdoboz 2">
          <a:extLst>
            <a:ext uri="{FF2B5EF4-FFF2-40B4-BE49-F238E27FC236}">
              <a16:creationId xmlns:a16="http://schemas.microsoft.com/office/drawing/2014/main" id="{00000000-0008-0000-0100-00009C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81" name="Szövegdoboz 2">
          <a:extLst>
            <a:ext uri="{FF2B5EF4-FFF2-40B4-BE49-F238E27FC236}">
              <a16:creationId xmlns:a16="http://schemas.microsoft.com/office/drawing/2014/main" id="{00000000-0008-0000-0100-00009D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7582" name="Szövegdoboz 2">
          <a:extLst>
            <a:ext uri="{FF2B5EF4-FFF2-40B4-BE49-F238E27FC236}">
              <a16:creationId xmlns:a16="http://schemas.microsoft.com/office/drawing/2014/main" id="{00000000-0008-0000-0100-00009E1D0000}"/>
            </a:ext>
          </a:extLst>
        </xdr:cNvPr>
        <xdr:cNvSpPr txBox="1"/>
      </xdr:nvSpPr>
      <xdr:spPr>
        <a:xfrm>
          <a:off x="1600200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7583" name="Szövegdoboz 2">
          <a:extLst>
            <a:ext uri="{FF2B5EF4-FFF2-40B4-BE49-F238E27FC236}">
              <a16:creationId xmlns:a16="http://schemas.microsoft.com/office/drawing/2014/main" id="{00000000-0008-0000-0100-00009F1D0000}"/>
            </a:ext>
          </a:extLst>
        </xdr:cNvPr>
        <xdr:cNvSpPr txBox="1"/>
      </xdr:nvSpPr>
      <xdr:spPr>
        <a:xfrm>
          <a:off x="1600200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7584" name="Szövegdoboz 2">
          <a:extLst>
            <a:ext uri="{FF2B5EF4-FFF2-40B4-BE49-F238E27FC236}">
              <a16:creationId xmlns:a16="http://schemas.microsoft.com/office/drawing/2014/main" id="{00000000-0008-0000-0100-0000A01D0000}"/>
            </a:ext>
          </a:extLst>
        </xdr:cNvPr>
        <xdr:cNvSpPr txBox="1"/>
      </xdr:nvSpPr>
      <xdr:spPr>
        <a:xfrm>
          <a:off x="1600200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7585" name="Szövegdoboz 2">
          <a:extLst>
            <a:ext uri="{FF2B5EF4-FFF2-40B4-BE49-F238E27FC236}">
              <a16:creationId xmlns:a16="http://schemas.microsoft.com/office/drawing/2014/main" id="{00000000-0008-0000-0100-0000A11D0000}"/>
            </a:ext>
          </a:extLst>
        </xdr:cNvPr>
        <xdr:cNvSpPr txBox="1"/>
      </xdr:nvSpPr>
      <xdr:spPr>
        <a:xfrm>
          <a:off x="1600200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2</xdr:col>
      <xdr:colOff>0</xdr:colOff>
      <xdr:row>75</xdr:row>
      <xdr:rowOff>0</xdr:rowOff>
    </xdr:from>
    <xdr:ext cx="184731" cy="264560"/>
    <xdr:sp macro="" textlink="">
      <xdr:nvSpPr>
        <xdr:cNvPr id="7586" name="Szövegdoboz 2">
          <a:extLst>
            <a:ext uri="{FF2B5EF4-FFF2-40B4-BE49-F238E27FC236}">
              <a16:creationId xmlns:a16="http://schemas.microsoft.com/office/drawing/2014/main" id="{00000000-0008-0000-0100-0000A21D0000}"/>
            </a:ext>
          </a:extLst>
        </xdr:cNvPr>
        <xdr:cNvSpPr txBox="1"/>
      </xdr:nvSpPr>
      <xdr:spPr>
        <a:xfrm>
          <a:off x="83820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7587" name="Szövegdoboz 2">
          <a:extLst>
            <a:ext uri="{FF2B5EF4-FFF2-40B4-BE49-F238E27FC236}">
              <a16:creationId xmlns:a16="http://schemas.microsoft.com/office/drawing/2014/main" id="{00000000-0008-0000-0100-0000A31D0000}"/>
            </a:ext>
          </a:extLst>
        </xdr:cNvPr>
        <xdr:cNvSpPr txBox="1"/>
      </xdr:nvSpPr>
      <xdr:spPr>
        <a:xfrm>
          <a:off x="1600200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88" name="Szövegdoboz 2">
          <a:extLst>
            <a:ext uri="{FF2B5EF4-FFF2-40B4-BE49-F238E27FC236}">
              <a16:creationId xmlns:a16="http://schemas.microsoft.com/office/drawing/2014/main" id="{00000000-0008-0000-0100-0000A4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89" name="Szövegdoboz 2">
          <a:extLst>
            <a:ext uri="{FF2B5EF4-FFF2-40B4-BE49-F238E27FC236}">
              <a16:creationId xmlns:a16="http://schemas.microsoft.com/office/drawing/2014/main" id="{00000000-0008-0000-0100-0000A5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90" name="Szövegdoboz 2">
          <a:extLst>
            <a:ext uri="{FF2B5EF4-FFF2-40B4-BE49-F238E27FC236}">
              <a16:creationId xmlns:a16="http://schemas.microsoft.com/office/drawing/2014/main" id="{00000000-0008-0000-0100-0000A6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91" name="Szövegdoboz 2">
          <a:extLst>
            <a:ext uri="{FF2B5EF4-FFF2-40B4-BE49-F238E27FC236}">
              <a16:creationId xmlns:a16="http://schemas.microsoft.com/office/drawing/2014/main" id="{00000000-0008-0000-0100-0000A7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75</xdr:row>
      <xdr:rowOff>0</xdr:rowOff>
    </xdr:from>
    <xdr:ext cx="184731" cy="264560"/>
    <xdr:sp macro="" textlink="">
      <xdr:nvSpPr>
        <xdr:cNvPr id="7592" name="Szövegdoboz 2">
          <a:extLst>
            <a:ext uri="{FF2B5EF4-FFF2-40B4-BE49-F238E27FC236}">
              <a16:creationId xmlns:a16="http://schemas.microsoft.com/office/drawing/2014/main" id="{00000000-0008-0000-0100-0000A81D0000}"/>
            </a:ext>
          </a:extLst>
        </xdr:cNvPr>
        <xdr:cNvSpPr txBox="1"/>
      </xdr:nvSpPr>
      <xdr:spPr>
        <a:xfrm>
          <a:off x="1918335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7593" name="Szövegdoboz 2">
          <a:extLst>
            <a:ext uri="{FF2B5EF4-FFF2-40B4-BE49-F238E27FC236}">
              <a16:creationId xmlns:a16="http://schemas.microsoft.com/office/drawing/2014/main" id="{00000000-0008-0000-0100-0000A91D0000}"/>
            </a:ext>
          </a:extLst>
        </xdr:cNvPr>
        <xdr:cNvSpPr txBox="1"/>
      </xdr:nvSpPr>
      <xdr:spPr>
        <a:xfrm>
          <a:off x="1600200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7594" name="Szövegdoboz 2">
          <a:extLst>
            <a:ext uri="{FF2B5EF4-FFF2-40B4-BE49-F238E27FC236}">
              <a16:creationId xmlns:a16="http://schemas.microsoft.com/office/drawing/2014/main" id="{00000000-0008-0000-0100-0000AA1D0000}"/>
            </a:ext>
          </a:extLst>
        </xdr:cNvPr>
        <xdr:cNvSpPr txBox="1"/>
      </xdr:nvSpPr>
      <xdr:spPr>
        <a:xfrm>
          <a:off x="1600200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7595" name="Szövegdoboz 2">
          <a:extLst>
            <a:ext uri="{FF2B5EF4-FFF2-40B4-BE49-F238E27FC236}">
              <a16:creationId xmlns:a16="http://schemas.microsoft.com/office/drawing/2014/main" id="{00000000-0008-0000-0100-0000AB1D0000}"/>
            </a:ext>
          </a:extLst>
        </xdr:cNvPr>
        <xdr:cNvSpPr txBox="1"/>
      </xdr:nvSpPr>
      <xdr:spPr>
        <a:xfrm>
          <a:off x="1600200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7596" name="Szövegdoboz 2">
          <a:extLst>
            <a:ext uri="{FF2B5EF4-FFF2-40B4-BE49-F238E27FC236}">
              <a16:creationId xmlns:a16="http://schemas.microsoft.com/office/drawing/2014/main" id="{00000000-0008-0000-0100-0000AC1D0000}"/>
            </a:ext>
          </a:extLst>
        </xdr:cNvPr>
        <xdr:cNvSpPr txBox="1"/>
      </xdr:nvSpPr>
      <xdr:spPr>
        <a:xfrm>
          <a:off x="1600200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75</xdr:row>
      <xdr:rowOff>0</xdr:rowOff>
    </xdr:from>
    <xdr:ext cx="184731" cy="264560"/>
    <xdr:sp macro="" textlink="">
      <xdr:nvSpPr>
        <xdr:cNvPr id="7597" name="Szövegdoboz 2">
          <a:extLst>
            <a:ext uri="{FF2B5EF4-FFF2-40B4-BE49-F238E27FC236}">
              <a16:creationId xmlns:a16="http://schemas.microsoft.com/office/drawing/2014/main" id="{00000000-0008-0000-0100-0000AD1D0000}"/>
            </a:ext>
          </a:extLst>
        </xdr:cNvPr>
        <xdr:cNvSpPr txBox="1"/>
      </xdr:nvSpPr>
      <xdr:spPr>
        <a:xfrm>
          <a:off x="16002000" y="1803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32</xdr:row>
      <xdr:rowOff>0</xdr:rowOff>
    </xdr:from>
    <xdr:ext cx="184731" cy="264560"/>
    <xdr:sp macro="" textlink="">
      <xdr:nvSpPr>
        <xdr:cNvPr id="7598" name="Szövegdoboz 2">
          <a:extLst>
            <a:ext uri="{FF2B5EF4-FFF2-40B4-BE49-F238E27FC236}">
              <a16:creationId xmlns:a16="http://schemas.microsoft.com/office/drawing/2014/main" id="{00000000-0008-0000-0100-0000AE1D0000}"/>
            </a:ext>
          </a:extLst>
        </xdr:cNvPr>
        <xdr:cNvSpPr txBox="1"/>
      </xdr:nvSpPr>
      <xdr:spPr>
        <a:xfrm>
          <a:off x="12887325" y="722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32</xdr:row>
      <xdr:rowOff>0</xdr:rowOff>
    </xdr:from>
    <xdr:ext cx="184731" cy="264560"/>
    <xdr:sp macro="" textlink="">
      <xdr:nvSpPr>
        <xdr:cNvPr id="7599" name="Szövegdoboz 2">
          <a:extLst>
            <a:ext uri="{FF2B5EF4-FFF2-40B4-BE49-F238E27FC236}">
              <a16:creationId xmlns:a16="http://schemas.microsoft.com/office/drawing/2014/main" id="{00000000-0008-0000-0100-0000AF1D0000}"/>
            </a:ext>
          </a:extLst>
        </xdr:cNvPr>
        <xdr:cNvSpPr txBox="1"/>
      </xdr:nvSpPr>
      <xdr:spPr>
        <a:xfrm>
          <a:off x="12887325" y="722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32</xdr:row>
      <xdr:rowOff>0</xdr:rowOff>
    </xdr:from>
    <xdr:ext cx="184731" cy="264560"/>
    <xdr:sp macro="" textlink="">
      <xdr:nvSpPr>
        <xdr:cNvPr id="7600" name="Szövegdoboz 2">
          <a:extLst>
            <a:ext uri="{FF2B5EF4-FFF2-40B4-BE49-F238E27FC236}">
              <a16:creationId xmlns:a16="http://schemas.microsoft.com/office/drawing/2014/main" id="{00000000-0008-0000-0100-0000B01D0000}"/>
            </a:ext>
          </a:extLst>
        </xdr:cNvPr>
        <xdr:cNvSpPr txBox="1"/>
      </xdr:nvSpPr>
      <xdr:spPr>
        <a:xfrm>
          <a:off x="12887325" y="7229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33</xdr:row>
      <xdr:rowOff>0</xdr:rowOff>
    </xdr:from>
    <xdr:ext cx="184731" cy="264560"/>
    <xdr:sp macro="" textlink="">
      <xdr:nvSpPr>
        <xdr:cNvPr id="7601" name="Szövegdoboz 2">
          <a:extLst>
            <a:ext uri="{FF2B5EF4-FFF2-40B4-BE49-F238E27FC236}">
              <a16:creationId xmlns:a16="http://schemas.microsoft.com/office/drawing/2014/main" id="{00000000-0008-0000-0100-0000B11D0000}"/>
            </a:ext>
          </a:extLst>
        </xdr:cNvPr>
        <xdr:cNvSpPr txBox="1"/>
      </xdr:nvSpPr>
      <xdr:spPr>
        <a:xfrm>
          <a:off x="12887325"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33</xdr:row>
      <xdr:rowOff>0</xdr:rowOff>
    </xdr:from>
    <xdr:ext cx="184731" cy="264560"/>
    <xdr:sp macro="" textlink="">
      <xdr:nvSpPr>
        <xdr:cNvPr id="7602" name="Szövegdoboz 2">
          <a:extLst>
            <a:ext uri="{FF2B5EF4-FFF2-40B4-BE49-F238E27FC236}">
              <a16:creationId xmlns:a16="http://schemas.microsoft.com/office/drawing/2014/main" id="{00000000-0008-0000-0100-0000B21D0000}"/>
            </a:ext>
          </a:extLst>
        </xdr:cNvPr>
        <xdr:cNvSpPr txBox="1"/>
      </xdr:nvSpPr>
      <xdr:spPr>
        <a:xfrm>
          <a:off x="12887325"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33</xdr:row>
      <xdr:rowOff>0</xdr:rowOff>
    </xdr:from>
    <xdr:ext cx="184731" cy="264560"/>
    <xdr:sp macro="" textlink="">
      <xdr:nvSpPr>
        <xdr:cNvPr id="7603" name="Szövegdoboz 2">
          <a:extLst>
            <a:ext uri="{FF2B5EF4-FFF2-40B4-BE49-F238E27FC236}">
              <a16:creationId xmlns:a16="http://schemas.microsoft.com/office/drawing/2014/main" id="{00000000-0008-0000-0100-0000B31D0000}"/>
            </a:ext>
          </a:extLst>
        </xdr:cNvPr>
        <xdr:cNvSpPr txBox="1"/>
      </xdr:nvSpPr>
      <xdr:spPr>
        <a:xfrm>
          <a:off x="12887325" y="739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34</xdr:row>
      <xdr:rowOff>0</xdr:rowOff>
    </xdr:from>
    <xdr:ext cx="184731" cy="264560"/>
    <xdr:sp macro="" textlink="">
      <xdr:nvSpPr>
        <xdr:cNvPr id="7604" name="Szövegdoboz 2">
          <a:extLst>
            <a:ext uri="{FF2B5EF4-FFF2-40B4-BE49-F238E27FC236}">
              <a16:creationId xmlns:a16="http://schemas.microsoft.com/office/drawing/2014/main" id="{00000000-0008-0000-0100-0000B41D0000}"/>
            </a:ext>
          </a:extLst>
        </xdr:cNvPr>
        <xdr:cNvSpPr txBox="1"/>
      </xdr:nvSpPr>
      <xdr:spPr>
        <a:xfrm>
          <a:off x="12887325" y="755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34</xdr:row>
      <xdr:rowOff>0</xdr:rowOff>
    </xdr:from>
    <xdr:ext cx="184731" cy="264560"/>
    <xdr:sp macro="" textlink="">
      <xdr:nvSpPr>
        <xdr:cNvPr id="7605" name="Szövegdoboz 2">
          <a:extLst>
            <a:ext uri="{FF2B5EF4-FFF2-40B4-BE49-F238E27FC236}">
              <a16:creationId xmlns:a16="http://schemas.microsoft.com/office/drawing/2014/main" id="{00000000-0008-0000-0100-0000B51D0000}"/>
            </a:ext>
          </a:extLst>
        </xdr:cNvPr>
        <xdr:cNvSpPr txBox="1"/>
      </xdr:nvSpPr>
      <xdr:spPr>
        <a:xfrm>
          <a:off x="12887325" y="755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34</xdr:row>
      <xdr:rowOff>0</xdr:rowOff>
    </xdr:from>
    <xdr:ext cx="184731" cy="264560"/>
    <xdr:sp macro="" textlink="">
      <xdr:nvSpPr>
        <xdr:cNvPr id="7606" name="Szövegdoboz 2">
          <a:extLst>
            <a:ext uri="{FF2B5EF4-FFF2-40B4-BE49-F238E27FC236}">
              <a16:creationId xmlns:a16="http://schemas.microsoft.com/office/drawing/2014/main" id="{00000000-0008-0000-0100-0000B61D0000}"/>
            </a:ext>
          </a:extLst>
        </xdr:cNvPr>
        <xdr:cNvSpPr txBox="1"/>
      </xdr:nvSpPr>
      <xdr:spPr>
        <a:xfrm>
          <a:off x="12887325" y="755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35</xdr:row>
      <xdr:rowOff>0</xdr:rowOff>
    </xdr:from>
    <xdr:ext cx="184731" cy="264560"/>
    <xdr:sp macro="" textlink="">
      <xdr:nvSpPr>
        <xdr:cNvPr id="7607" name="Szövegdoboz 2">
          <a:extLst>
            <a:ext uri="{FF2B5EF4-FFF2-40B4-BE49-F238E27FC236}">
              <a16:creationId xmlns:a16="http://schemas.microsoft.com/office/drawing/2014/main" id="{00000000-0008-0000-0100-0000B71D0000}"/>
            </a:ext>
          </a:extLst>
        </xdr:cNvPr>
        <xdr:cNvSpPr txBox="1"/>
      </xdr:nvSpPr>
      <xdr:spPr>
        <a:xfrm>
          <a:off x="12887325" y="771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35</xdr:row>
      <xdr:rowOff>0</xdr:rowOff>
    </xdr:from>
    <xdr:ext cx="184731" cy="264560"/>
    <xdr:sp macro="" textlink="">
      <xdr:nvSpPr>
        <xdr:cNvPr id="7608" name="Szövegdoboz 2">
          <a:extLst>
            <a:ext uri="{FF2B5EF4-FFF2-40B4-BE49-F238E27FC236}">
              <a16:creationId xmlns:a16="http://schemas.microsoft.com/office/drawing/2014/main" id="{00000000-0008-0000-0100-0000B81D0000}"/>
            </a:ext>
          </a:extLst>
        </xdr:cNvPr>
        <xdr:cNvSpPr txBox="1"/>
      </xdr:nvSpPr>
      <xdr:spPr>
        <a:xfrm>
          <a:off x="12887325" y="771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35</xdr:row>
      <xdr:rowOff>0</xdr:rowOff>
    </xdr:from>
    <xdr:ext cx="184731" cy="264560"/>
    <xdr:sp macro="" textlink="">
      <xdr:nvSpPr>
        <xdr:cNvPr id="7609" name="Szövegdoboz 2">
          <a:extLst>
            <a:ext uri="{FF2B5EF4-FFF2-40B4-BE49-F238E27FC236}">
              <a16:creationId xmlns:a16="http://schemas.microsoft.com/office/drawing/2014/main" id="{00000000-0008-0000-0100-0000B91D0000}"/>
            </a:ext>
          </a:extLst>
        </xdr:cNvPr>
        <xdr:cNvSpPr txBox="1"/>
      </xdr:nvSpPr>
      <xdr:spPr>
        <a:xfrm>
          <a:off x="12887325" y="7715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36</xdr:row>
      <xdr:rowOff>0</xdr:rowOff>
    </xdr:from>
    <xdr:ext cx="184731" cy="264560"/>
    <xdr:sp macro="" textlink="">
      <xdr:nvSpPr>
        <xdr:cNvPr id="7610" name="Szövegdoboz 2">
          <a:extLst>
            <a:ext uri="{FF2B5EF4-FFF2-40B4-BE49-F238E27FC236}">
              <a16:creationId xmlns:a16="http://schemas.microsoft.com/office/drawing/2014/main" id="{00000000-0008-0000-0100-0000BA1D0000}"/>
            </a:ext>
          </a:extLst>
        </xdr:cNvPr>
        <xdr:cNvSpPr txBox="1"/>
      </xdr:nvSpPr>
      <xdr:spPr>
        <a:xfrm>
          <a:off x="12887325"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36</xdr:row>
      <xdr:rowOff>0</xdr:rowOff>
    </xdr:from>
    <xdr:ext cx="184731" cy="264560"/>
    <xdr:sp macro="" textlink="">
      <xdr:nvSpPr>
        <xdr:cNvPr id="7611" name="Szövegdoboz 2">
          <a:extLst>
            <a:ext uri="{FF2B5EF4-FFF2-40B4-BE49-F238E27FC236}">
              <a16:creationId xmlns:a16="http://schemas.microsoft.com/office/drawing/2014/main" id="{00000000-0008-0000-0100-0000BB1D0000}"/>
            </a:ext>
          </a:extLst>
        </xdr:cNvPr>
        <xdr:cNvSpPr txBox="1"/>
      </xdr:nvSpPr>
      <xdr:spPr>
        <a:xfrm>
          <a:off x="12887325"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36</xdr:row>
      <xdr:rowOff>0</xdr:rowOff>
    </xdr:from>
    <xdr:ext cx="184731" cy="264560"/>
    <xdr:sp macro="" textlink="">
      <xdr:nvSpPr>
        <xdr:cNvPr id="7612" name="Szövegdoboz 2">
          <a:extLst>
            <a:ext uri="{FF2B5EF4-FFF2-40B4-BE49-F238E27FC236}">
              <a16:creationId xmlns:a16="http://schemas.microsoft.com/office/drawing/2014/main" id="{00000000-0008-0000-0100-0000BC1D0000}"/>
            </a:ext>
          </a:extLst>
        </xdr:cNvPr>
        <xdr:cNvSpPr txBox="1"/>
      </xdr:nvSpPr>
      <xdr:spPr>
        <a:xfrm>
          <a:off x="12887325" y="812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37</xdr:row>
      <xdr:rowOff>0</xdr:rowOff>
    </xdr:from>
    <xdr:ext cx="184731" cy="264560"/>
    <xdr:sp macro="" textlink="">
      <xdr:nvSpPr>
        <xdr:cNvPr id="7613" name="Szövegdoboz 2">
          <a:extLst>
            <a:ext uri="{FF2B5EF4-FFF2-40B4-BE49-F238E27FC236}">
              <a16:creationId xmlns:a16="http://schemas.microsoft.com/office/drawing/2014/main" id="{00000000-0008-0000-0100-0000BD1D0000}"/>
            </a:ext>
          </a:extLst>
        </xdr:cNvPr>
        <xdr:cNvSpPr txBox="1"/>
      </xdr:nvSpPr>
      <xdr:spPr>
        <a:xfrm>
          <a:off x="12887325" y="839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37</xdr:row>
      <xdr:rowOff>0</xdr:rowOff>
    </xdr:from>
    <xdr:ext cx="184731" cy="264560"/>
    <xdr:sp macro="" textlink="">
      <xdr:nvSpPr>
        <xdr:cNvPr id="7614" name="Szövegdoboz 2">
          <a:extLst>
            <a:ext uri="{FF2B5EF4-FFF2-40B4-BE49-F238E27FC236}">
              <a16:creationId xmlns:a16="http://schemas.microsoft.com/office/drawing/2014/main" id="{00000000-0008-0000-0100-0000BE1D0000}"/>
            </a:ext>
          </a:extLst>
        </xdr:cNvPr>
        <xdr:cNvSpPr txBox="1"/>
      </xdr:nvSpPr>
      <xdr:spPr>
        <a:xfrm>
          <a:off x="12887325" y="839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37</xdr:row>
      <xdr:rowOff>0</xdr:rowOff>
    </xdr:from>
    <xdr:ext cx="184731" cy="264560"/>
    <xdr:sp macro="" textlink="">
      <xdr:nvSpPr>
        <xdr:cNvPr id="7615" name="Szövegdoboz 2">
          <a:extLst>
            <a:ext uri="{FF2B5EF4-FFF2-40B4-BE49-F238E27FC236}">
              <a16:creationId xmlns:a16="http://schemas.microsoft.com/office/drawing/2014/main" id="{00000000-0008-0000-0100-0000BF1D0000}"/>
            </a:ext>
          </a:extLst>
        </xdr:cNvPr>
        <xdr:cNvSpPr txBox="1"/>
      </xdr:nvSpPr>
      <xdr:spPr>
        <a:xfrm>
          <a:off x="12887325" y="839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85</xdr:row>
      <xdr:rowOff>0</xdr:rowOff>
    </xdr:from>
    <xdr:ext cx="184731" cy="264560"/>
    <xdr:sp macro="" textlink="">
      <xdr:nvSpPr>
        <xdr:cNvPr id="7616" name="Szövegdoboz 2">
          <a:extLst>
            <a:ext uri="{FF2B5EF4-FFF2-40B4-BE49-F238E27FC236}">
              <a16:creationId xmlns:a16="http://schemas.microsoft.com/office/drawing/2014/main" id="{00000000-0008-0000-0100-0000C01D0000}"/>
            </a:ext>
          </a:extLst>
        </xdr:cNvPr>
        <xdr:cNvSpPr txBox="1"/>
      </xdr:nvSpPr>
      <xdr:spPr>
        <a:xfrm>
          <a:off x="160020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85</xdr:row>
      <xdr:rowOff>0</xdr:rowOff>
    </xdr:from>
    <xdr:ext cx="184731" cy="264560"/>
    <xdr:sp macro="" textlink="">
      <xdr:nvSpPr>
        <xdr:cNvPr id="7617" name="Szövegdoboz 2">
          <a:extLst>
            <a:ext uri="{FF2B5EF4-FFF2-40B4-BE49-F238E27FC236}">
              <a16:creationId xmlns:a16="http://schemas.microsoft.com/office/drawing/2014/main" id="{00000000-0008-0000-0100-0000C11D0000}"/>
            </a:ext>
          </a:extLst>
        </xdr:cNvPr>
        <xdr:cNvSpPr txBox="1"/>
      </xdr:nvSpPr>
      <xdr:spPr>
        <a:xfrm>
          <a:off x="160020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85</xdr:row>
      <xdr:rowOff>0</xdr:rowOff>
    </xdr:from>
    <xdr:ext cx="184731" cy="264560"/>
    <xdr:sp macro="" textlink="">
      <xdr:nvSpPr>
        <xdr:cNvPr id="7618" name="Szövegdoboz 2">
          <a:extLst>
            <a:ext uri="{FF2B5EF4-FFF2-40B4-BE49-F238E27FC236}">
              <a16:creationId xmlns:a16="http://schemas.microsoft.com/office/drawing/2014/main" id="{00000000-0008-0000-0100-0000C21D0000}"/>
            </a:ext>
          </a:extLst>
        </xdr:cNvPr>
        <xdr:cNvSpPr txBox="1"/>
      </xdr:nvSpPr>
      <xdr:spPr>
        <a:xfrm>
          <a:off x="160020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85</xdr:row>
      <xdr:rowOff>0</xdr:rowOff>
    </xdr:from>
    <xdr:ext cx="184731" cy="264560"/>
    <xdr:sp macro="" textlink="">
      <xdr:nvSpPr>
        <xdr:cNvPr id="7619" name="Szövegdoboz 2">
          <a:extLst>
            <a:ext uri="{FF2B5EF4-FFF2-40B4-BE49-F238E27FC236}">
              <a16:creationId xmlns:a16="http://schemas.microsoft.com/office/drawing/2014/main" id="{00000000-0008-0000-0100-0000C31D0000}"/>
            </a:ext>
          </a:extLst>
        </xdr:cNvPr>
        <xdr:cNvSpPr txBox="1"/>
      </xdr:nvSpPr>
      <xdr:spPr>
        <a:xfrm>
          <a:off x="160020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85</xdr:row>
      <xdr:rowOff>0</xdr:rowOff>
    </xdr:from>
    <xdr:ext cx="184731" cy="264560"/>
    <xdr:sp macro="" textlink="">
      <xdr:nvSpPr>
        <xdr:cNvPr id="7620" name="Szövegdoboz 2">
          <a:extLst>
            <a:ext uri="{FF2B5EF4-FFF2-40B4-BE49-F238E27FC236}">
              <a16:creationId xmlns:a16="http://schemas.microsoft.com/office/drawing/2014/main" id="{00000000-0008-0000-0100-0000C41D0000}"/>
            </a:ext>
          </a:extLst>
        </xdr:cNvPr>
        <xdr:cNvSpPr txBox="1"/>
      </xdr:nvSpPr>
      <xdr:spPr>
        <a:xfrm>
          <a:off x="16002000"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83</xdr:row>
      <xdr:rowOff>0</xdr:rowOff>
    </xdr:from>
    <xdr:ext cx="184731" cy="264560"/>
    <xdr:sp macro="" textlink="">
      <xdr:nvSpPr>
        <xdr:cNvPr id="7621" name="Szövegdoboz 2">
          <a:extLst>
            <a:ext uri="{FF2B5EF4-FFF2-40B4-BE49-F238E27FC236}">
              <a16:creationId xmlns:a16="http://schemas.microsoft.com/office/drawing/2014/main" id="{00000000-0008-0000-0100-0000C51D0000}"/>
            </a:ext>
          </a:extLst>
        </xdr:cNvPr>
        <xdr:cNvSpPr txBox="1"/>
      </xdr:nvSpPr>
      <xdr:spPr>
        <a:xfrm>
          <a:off x="12887325" y="198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83</xdr:row>
      <xdr:rowOff>0</xdr:rowOff>
    </xdr:from>
    <xdr:ext cx="184731" cy="264560"/>
    <xdr:sp macro="" textlink="">
      <xdr:nvSpPr>
        <xdr:cNvPr id="7622" name="Szövegdoboz 2">
          <a:extLst>
            <a:ext uri="{FF2B5EF4-FFF2-40B4-BE49-F238E27FC236}">
              <a16:creationId xmlns:a16="http://schemas.microsoft.com/office/drawing/2014/main" id="{00000000-0008-0000-0100-0000C61D0000}"/>
            </a:ext>
          </a:extLst>
        </xdr:cNvPr>
        <xdr:cNvSpPr txBox="1"/>
      </xdr:nvSpPr>
      <xdr:spPr>
        <a:xfrm>
          <a:off x="12887325" y="198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83</xdr:row>
      <xdr:rowOff>0</xdr:rowOff>
    </xdr:from>
    <xdr:ext cx="184731" cy="264560"/>
    <xdr:sp macro="" textlink="">
      <xdr:nvSpPr>
        <xdr:cNvPr id="7623" name="Szövegdoboz 2">
          <a:extLst>
            <a:ext uri="{FF2B5EF4-FFF2-40B4-BE49-F238E27FC236}">
              <a16:creationId xmlns:a16="http://schemas.microsoft.com/office/drawing/2014/main" id="{00000000-0008-0000-0100-0000C71D0000}"/>
            </a:ext>
          </a:extLst>
        </xdr:cNvPr>
        <xdr:cNvSpPr txBox="1"/>
      </xdr:nvSpPr>
      <xdr:spPr>
        <a:xfrm>
          <a:off x="12887325" y="19888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84</xdr:row>
      <xdr:rowOff>0</xdr:rowOff>
    </xdr:from>
    <xdr:ext cx="184731" cy="264560"/>
    <xdr:sp macro="" textlink="">
      <xdr:nvSpPr>
        <xdr:cNvPr id="7624" name="Szövegdoboz 2">
          <a:extLst>
            <a:ext uri="{FF2B5EF4-FFF2-40B4-BE49-F238E27FC236}">
              <a16:creationId xmlns:a16="http://schemas.microsoft.com/office/drawing/2014/main" id="{00000000-0008-0000-0100-0000C81D0000}"/>
            </a:ext>
          </a:extLst>
        </xdr:cNvPr>
        <xdr:cNvSpPr txBox="1"/>
      </xdr:nvSpPr>
      <xdr:spPr>
        <a:xfrm>
          <a:off x="12887325" y="2005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84</xdr:row>
      <xdr:rowOff>0</xdr:rowOff>
    </xdr:from>
    <xdr:ext cx="184731" cy="264560"/>
    <xdr:sp macro="" textlink="">
      <xdr:nvSpPr>
        <xdr:cNvPr id="7625" name="Szövegdoboz 2">
          <a:extLst>
            <a:ext uri="{FF2B5EF4-FFF2-40B4-BE49-F238E27FC236}">
              <a16:creationId xmlns:a16="http://schemas.microsoft.com/office/drawing/2014/main" id="{00000000-0008-0000-0100-0000C91D0000}"/>
            </a:ext>
          </a:extLst>
        </xdr:cNvPr>
        <xdr:cNvSpPr txBox="1"/>
      </xdr:nvSpPr>
      <xdr:spPr>
        <a:xfrm>
          <a:off x="12887325" y="2005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84</xdr:row>
      <xdr:rowOff>0</xdr:rowOff>
    </xdr:from>
    <xdr:ext cx="184731" cy="264560"/>
    <xdr:sp macro="" textlink="">
      <xdr:nvSpPr>
        <xdr:cNvPr id="7626" name="Szövegdoboz 2">
          <a:extLst>
            <a:ext uri="{FF2B5EF4-FFF2-40B4-BE49-F238E27FC236}">
              <a16:creationId xmlns:a16="http://schemas.microsoft.com/office/drawing/2014/main" id="{00000000-0008-0000-0100-0000CA1D0000}"/>
            </a:ext>
          </a:extLst>
        </xdr:cNvPr>
        <xdr:cNvSpPr txBox="1"/>
      </xdr:nvSpPr>
      <xdr:spPr>
        <a:xfrm>
          <a:off x="12887325" y="2005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85</xdr:row>
      <xdr:rowOff>0</xdr:rowOff>
    </xdr:from>
    <xdr:ext cx="184731" cy="264560"/>
    <xdr:sp macro="" textlink="">
      <xdr:nvSpPr>
        <xdr:cNvPr id="7627" name="Szövegdoboz 2">
          <a:extLst>
            <a:ext uri="{FF2B5EF4-FFF2-40B4-BE49-F238E27FC236}">
              <a16:creationId xmlns:a16="http://schemas.microsoft.com/office/drawing/2014/main" id="{00000000-0008-0000-0100-0000CB1D0000}"/>
            </a:ext>
          </a:extLst>
        </xdr:cNvPr>
        <xdr:cNvSpPr txBox="1"/>
      </xdr:nvSpPr>
      <xdr:spPr>
        <a:xfrm>
          <a:off x="12887325"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85</xdr:row>
      <xdr:rowOff>0</xdr:rowOff>
    </xdr:from>
    <xdr:ext cx="184731" cy="264560"/>
    <xdr:sp macro="" textlink="">
      <xdr:nvSpPr>
        <xdr:cNvPr id="7628" name="Szövegdoboz 2">
          <a:extLst>
            <a:ext uri="{FF2B5EF4-FFF2-40B4-BE49-F238E27FC236}">
              <a16:creationId xmlns:a16="http://schemas.microsoft.com/office/drawing/2014/main" id="{00000000-0008-0000-0100-0000CC1D0000}"/>
            </a:ext>
          </a:extLst>
        </xdr:cNvPr>
        <xdr:cNvSpPr txBox="1"/>
      </xdr:nvSpPr>
      <xdr:spPr>
        <a:xfrm>
          <a:off x="12887325"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85</xdr:row>
      <xdr:rowOff>0</xdr:rowOff>
    </xdr:from>
    <xdr:ext cx="184731" cy="264560"/>
    <xdr:sp macro="" textlink="">
      <xdr:nvSpPr>
        <xdr:cNvPr id="7629" name="Szövegdoboz 2">
          <a:extLst>
            <a:ext uri="{FF2B5EF4-FFF2-40B4-BE49-F238E27FC236}">
              <a16:creationId xmlns:a16="http://schemas.microsoft.com/office/drawing/2014/main" id="{00000000-0008-0000-0100-0000CD1D0000}"/>
            </a:ext>
          </a:extLst>
        </xdr:cNvPr>
        <xdr:cNvSpPr txBox="1"/>
      </xdr:nvSpPr>
      <xdr:spPr>
        <a:xfrm>
          <a:off x="12887325" y="20469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38</xdr:row>
      <xdr:rowOff>0</xdr:rowOff>
    </xdr:from>
    <xdr:ext cx="184731" cy="264560"/>
    <xdr:sp macro="" textlink="">
      <xdr:nvSpPr>
        <xdr:cNvPr id="7630" name="Szövegdoboz 2">
          <a:extLst>
            <a:ext uri="{FF2B5EF4-FFF2-40B4-BE49-F238E27FC236}">
              <a16:creationId xmlns:a16="http://schemas.microsoft.com/office/drawing/2014/main" id="{00000000-0008-0000-0100-0000CE1D0000}"/>
            </a:ext>
          </a:extLst>
        </xdr:cNvPr>
        <xdr:cNvSpPr txBox="1"/>
      </xdr:nvSpPr>
      <xdr:spPr>
        <a:xfrm>
          <a:off x="12887325"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38</xdr:row>
      <xdr:rowOff>0</xdr:rowOff>
    </xdr:from>
    <xdr:ext cx="184731" cy="264560"/>
    <xdr:sp macro="" textlink="">
      <xdr:nvSpPr>
        <xdr:cNvPr id="7631" name="Szövegdoboz 2">
          <a:extLst>
            <a:ext uri="{FF2B5EF4-FFF2-40B4-BE49-F238E27FC236}">
              <a16:creationId xmlns:a16="http://schemas.microsoft.com/office/drawing/2014/main" id="{00000000-0008-0000-0100-0000CF1D0000}"/>
            </a:ext>
          </a:extLst>
        </xdr:cNvPr>
        <xdr:cNvSpPr txBox="1"/>
      </xdr:nvSpPr>
      <xdr:spPr>
        <a:xfrm>
          <a:off x="12887325"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38</xdr:row>
      <xdr:rowOff>0</xdr:rowOff>
    </xdr:from>
    <xdr:ext cx="184731" cy="264560"/>
    <xdr:sp macro="" textlink="">
      <xdr:nvSpPr>
        <xdr:cNvPr id="7632" name="Szövegdoboz 2">
          <a:extLst>
            <a:ext uri="{FF2B5EF4-FFF2-40B4-BE49-F238E27FC236}">
              <a16:creationId xmlns:a16="http://schemas.microsoft.com/office/drawing/2014/main" id="{00000000-0008-0000-0100-0000D01D0000}"/>
            </a:ext>
          </a:extLst>
        </xdr:cNvPr>
        <xdr:cNvSpPr txBox="1"/>
      </xdr:nvSpPr>
      <xdr:spPr>
        <a:xfrm>
          <a:off x="12887325" y="8553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41</xdr:row>
      <xdr:rowOff>0</xdr:rowOff>
    </xdr:from>
    <xdr:ext cx="184731" cy="264560"/>
    <xdr:sp macro="" textlink="">
      <xdr:nvSpPr>
        <xdr:cNvPr id="7633" name="Szövegdoboz 2">
          <a:extLst>
            <a:ext uri="{FF2B5EF4-FFF2-40B4-BE49-F238E27FC236}">
              <a16:creationId xmlns:a16="http://schemas.microsoft.com/office/drawing/2014/main" id="{00000000-0008-0000-0100-0000D11D0000}"/>
            </a:ext>
          </a:extLst>
        </xdr:cNvPr>
        <xdr:cNvSpPr txBox="1"/>
      </xdr:nvSpPr>
      <xdr:spPr>
        <a:xfrm>
          <a:off x="1918335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41</xdr:row>
      <xdr:rowOff>0</xdr:rowOff>
    </xdr:from>
    <xdr:ext cx="184731" cy="264560"/>
    <xdr:sp macro="" textlink="">
      <xdr:nvSpPr>
        <xdr:cNvPr id="7634" name="Szövegdoboz 2">
          <a:extLst>
            <a:ext uri="{FF2B5EF4-FFF2-40B4-BE49-F238E27FC236}">
              <a16:creationId xmlns:a16="http://schemas.microsoft.com/office/drawing/2014/main" id="{00000000-0008-0000-0100-0000D21D0000}"/>
            </a:ext>
          </a:extLst>
        </xdr:cNvPr>
        <xdr:cNvSpPr txBox="1"/>
      </xdr:nvSpPr>
      <xdr:spPr>
        <a:xfrm>
          <a:off x="1918335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41</xdr:row>
      <xdr:rowOff>0</xdr:rowOff>
    </xdr:from>
    <xdr:ext cx="184731" cy="264560"/>
    <xdr:sp macro="" textlink="">
      <xdr:nvSpPr>
        <xdr:cNvPr id="7635" name="Szövegdoboz 2">
          <a:extLst>
            <a:ext uri="{FF2B5EF4-FFF2-40B4-BE49-F238E27FC236}">
              <a16:creationId xmlns:a16="http://schemas.microsoft.com/office/drawing/2014/main" id="{00000000-0008-0000-0100-0000D31D0000}"/>
            </a:ext>
          </a:extLst>
        </xdr:cNvPr>
        <xdr:cNvSpPr txBox="1"/>
      </xdr:nvSpPr>
      <xdr:spPr>
        <a:xfrm>
          <a:off x="1918335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41</xdr:row>
      <xdr:rowOff>0</xdr:rowOff>
    </xdr:from>
    <xdr:ext cx="184731" cy="264560"/>
    <xdr:sp macro="" textlink="">
      <xdr:nvSpPr>
        <xdr:cNvPr id="7636" name="Szövegdoboz 2">
          <a:extLst>
            <a:ext uri="{FF2B5EF4-FFF2-40B4-BE49-F238E27FC236}">
              <a16:creationId xmlns:a16="http://schemas.microsoft.com/office/drawing/2014/main" id="{00000000-0008-0000-0100-0000D41D0000}"/>
            </a:ext>
          </a:extLst>
        </xdr:cNvPr>
        <xdr:cNvSpPr txBox="1"/>
      </xdr:nvSpPr>
      <xdr:spPr>
        <a:xfrm>
          <a:off x="1918335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14</xdr:col>
      <xdr:colOff>0</xdr:colOff>
      <xdr:row>41</xdr:row>
      <xdr:rowOff>0</xdr:rowOff>
    </xdr:from>
    <xdr:ext cx="184731" cy="264560"/>
    <xdr:sp macro="" textlink="">
      <xdr:nvSpPr>
        <xdr:cNvPr id="7637" name="Szövegdoboz 2">
          <a:extLst>
            <a:ext uri="{FF2B5EF4-FFF2-40B4-BE49-F238E27FC236}">
              <a16:creationId xmlns:a16="http://schemas.microsoft.com/office/drawing/2014/main" id="{00000000-0008-0000-0100-0000D51D0000}"/>
            </a:ext>
          </a:extLst>
        </xdr:cNvPr>
        <xdr:cNvSpPr txBox="1"/>
      </xdr:nvSpPr>
      <xdr:spPr>
        <a:xfrm>
          <a:off x="1918335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16</xdr:col>
      <xdr:colOff>0</xdr:colOff>
      <xdr:row>41</xdr:row>
      <xdr:rowOff>0</xdr:rowOff>
    </xdr:from>
    <xdr:ext cx="184731" cy="264560"/>
    <xdr:sp macro="" textlink="">
      <xdr:nvSpPr>
        <xdr:cNvPr id="7638" name="Szövegdoboz 2">
          <a:extLst>
            <a:ext uri="{FF2B5EF4-FFF2-40B4-BE49-F238E27FC236}">
              <a16:creationId xmlns:a16="http://schemas.microsoft.com/office/drawing/2014/main" id="{00000000-0008-0000-0100-0000D61D0000}"/>
            </a:ext>
          </a:extLst>
        </xdr:cNvPr>
        <xdr:cNvSpPr txBox="1"/>
      </xdr:nvSpPr>
      <xdr:spPr>
        <a:xfrm>
          <a:off x="22374225"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16</xdr:col>
      <xdr:colOff>0</xdr:colOff>
      <xdr:row>41</xdr:row>
      <xdr:rowOff>0</xdr:rowOff>
    </xdr:from>
    <xdr:ext cx="184731" cy="264560"/>
    <xdr:sp macro="" textlink="">
      <xdr:nvSpPr>
        <xdr:cNvPr id="7639" name="Szövegdoboz 2">
          <a:extLst>
            <a:ext uri="{FF2B5EF4-FFF2-40B4-BE49-F238E27FC236}">
              <a16:creationId xmlns:a16="http://schemas.microsoft.com/office/drawing/2014/main" id="{00000000-0008-0000-0100-0000D71D0000}"/>
            </a:ext>
          </a:extLst>
        </xdr:cNvPr>
        <xdr:cNvSpPr txBox="1"/>
      </xdr:nvSpPr>
      <xdr:spPr>
        <a:xfrm>
          <a:off x="22374225"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16</xdr:col>
      <xdr:colOff>0</xdr:colOff>
      <xdr:row>41</xdr:row>
      <xdr:rowOff>0</xdr:rowOff>
    </xdr:from>
    <xdr:ext cx="184731" cy="264560"/>
    <xdr:sp macro="" textlink="">
      <xdr:nvSpPr>
        <xdr:cNvPr id="7640" name="Szövegdoboz 2">
          <a:extLst>
            <a:ext uri="{FF2B5EF4-FFF2-40B4-BE49-F238E27FC236}">
              <a16:creationId xmlns:a16="http://schemas.microsoft.com/office/drawing/2014/main" id="{00000000-0008-0000-0100-0000D81D0000}"/>
            </a:ext>
          </a:extLst>
        </xdr:cNvPr>
        <xdr:cNvSpPr txBox="1"/>
      </xdr:nvSpPr>
      <xdr:spPr>
        <a:xfrm>
          <a:off x="22374225"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16</xdr:col>
      <xdr:colOff>0</xdr:colOff>
      <xdr:row>41</xdr:row>
      <xdr:rowOff>0</xdr:rowOff>
    </xdr:from>
    <xdr:ext cx="184731" cy="264560"/>
    <xdr:sp macro="" textlink="">
      <xdr:nvSpPr>
        <xdr:cNvPr id="7641" name="Szövegdoboz 2">
          <a:extLst>
            <a:ext uri="{FF2B5EF4-FFF2-40B4-BE49-F238E27FC236}">
              <a16:creationId xmlns:a16="http://schemas.microsoft.com/office/drawing/2014/main" id="{00000000-0008-0000-0100-0000D91D0000}"/>
            </a:ext>
          </a:extLst>
        </xdr:cNvPr>
        <xdr:cNvSpPr txBox="1"/>
      </xdr:nvSpPr>
      <xdr:spPr>
        <a:xfrm>
          <a:off x="22374225"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16</xdr:col>
      <xdr:colOff>0</xdr:colOff>
      <xdr:row>41</xdr:row>
      <xdr:rowOff>0</xdr:rowOff>
    </xdr:from>
    <xdr:ext cx="184731" cy="264560"/>
    <xdr:sp macro="" textlink="">
      <xdr:nvSpPr>
        <xdr:cNvPr id="7642" name="Szövegdoboz 2">
          <a:extLst>
            <a:ext uri="{FF2B5EF4-FFF2-40B4-BE49-F238E27FC236}">
              <a16:creationId xmlns:a16="http://schemas.microsoft.com/office/drawing/2014/main" id="{00000000-0008-0000-0100-0000DA1D0000}"/>
            </a:ext>
          </a:extLst>
        </xdr:cNvPr>
        <xdr:cNvSpPr txBox="1"/>
      </xdr:nvSpPr>
      <xdr:spPr>
        <a:xfrm>
          <a:off x="22374225"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39</xdr:row>
      <xdr:rowOff>0</xdr:rowOff>
    </xdr:from>
    <xdr:ext cx="184731" cy="264560"/>
    <xdr:sp macro="" textlink="">
      <xdr:nvSpPr>
        <xdr:cNvPr id="7643" name="Szövegdoboz 2">
          <a:extLst>
            <a:ext uri="{FF2B5EF4-FFF2-40B4-BE49-F238E27FC236}">
              <a16:creationId xmlns:a16="http://schemas.microsoft.com/office/drawing/2014/main" id="{00000000-0008-0000-0100-0000DB1D0000}"/>
            </a:ext>
          </a:extLst>
        </xdr:cNvPr>
        <xdr:cNvSpPr txBox="1"/>
      </xdr:nvSpPr>
      <xdr:spPr>
        <a:xfrm>
          <a:off x="16002000" y="87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39</xdr:row>
      <xdr:rowOff>0</xdr:rowOff>
    </xdr:from>
    <xdr:ext cx="184731" cy="264560"/>
    <xdr:sp macro="" textlink="">
      <xdr:nvSpPr>
        <xdr:cNvPr id="7644" name="Szövegdoboz 2">
          <a:extLst>
            <a:ext uri="{FF2B5EF4-FFF2-40B4-BE49-F238E27FC236}">
              <a16:creationId xmlns:a16="http://schemas.microsoft.com/office/drawing/2014/main" id="{00000000-0008-0000-0100-0000DC1D0000}"/>
            </a:ext>
          </a:extLst>
        </xdr:cNvPr>
        <xdr:cNvSpPr txBox="1"/>
      </xdr:nvSpPr>
      <xdr:spPr>
        <a:xfrm>
          <a:off x="16002000" y="87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39</xdr:row>
      <xdr:rowOff>0</xdr:rowOff>
    </xdr:from>
    <xdr:ext cx="184731" cy="264560"/>
    <xdr:sp macro="" textlink="">
      <xdr:nvSpPr>
        <xdr:cNvPr id="7645" name="Szövegdoboz 2">
          <a:extLst>
            <a:ext uri="{FF2B5EF4-FFF2-40B4-BE49-F238E27FC236}">
              <a16:creationId xmlns:a16="http://schemas.microsoft.com/office/drawing/2014/main" id="{00000000-0008-0000-0100-0000DD1D0000}"/>
            </a:ext>
          </a:extLst>
        </xdr:cNvPr>
        <xdr:cNvSpPr txBox="1"/>
      </xdr:nvSpPr>
      <xdr:spPr>
        <a:xfrm>
          <a:off x="16002000" y="87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40</xdr:row>
      <xdr:rowOff>0</xdr:rowOff>
    </xdr:from>
    <xdr:ext cx="184731" cy="264560"/>
    <xdr:sp macro="" textlink="">
      <xdr:nvSpPr>
        <xdr:cNvPr id="7646" name="Szövegdoboz 2">
          <a:extLst>
            <a:ext uri="{FF2B5EF4-FFF2-40B4-BE49-F238E27FC236}">
              <a16:creationId xmlns:a16="http://schemas.microsoft.com/office/drawing/2014/main" id="{00000000-0008-0000-0100-0000DE1D0000}"/>
            </a:ext>
          </a:extLst>
        </xdr:cNvPr>
        <xdr:cNvSpPr txBox="1"/>
      </xdr:nvSpPr>
      <xdr:spPr>
        <a:xfrm>
          <a:off x="16002000"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40</xdr:row>
      <xdr:rowOff>0</xdr:rowOff>
    </xdr:from>
    <xdr:ext cx="184731" cy="264560"/>
    <xdr:sp macro="" textlink="">
      <xdr:nvSpPr>
        <xdr:cNvPr id="7647" name="Szövegdoboz 2">
          <a:extLst>
            <a:ext uri="{FF2B5EF4-FFF2-40B4-BE49-F238E27FC236}">
              <a16:creationId xmlns:a16="http://schemas.microsoft.com/office/drawing/2014/main" id="{00000000-0008-0000-0100-0000DF1D0000}"/>
            </a:ext>
          </a:extLst>
        </xdr:cNvPr>
        <xdr:cNvSpPr txBox="1"/>
      </xdr:nvSpPr>
      <xdr:spPr>
        <a:xfrm>
          <a:off x="16002000"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40</xdr:row>
      <xdr:rowOff>0</xdr:rowOff>
    </xdr:from>
    <xdr:ext cx="184731" cy="264560"/>
    <xdr:sp macro="" textlink="">
      <xdr:nvSpPr>
        <xdr:cNvPr id="7648" name="Szövegdoboz 2">
          <a:extLst>
            <a:ext uri="{FF2B5EF4-FFF2-40B4-BE49-F238E27FC236}">
              <a16:creationId xmlns:a16="http://schemas.microsoft.com/office/drawing/2014/main" id="{00000000-0008-0000-0100-0000E01D0000}"/>
            </a:ext>
          </a:extLst>
        </xdr:cNvPr>
        <xdr:cNvSpPr txBox="1"/>
      </xdr:nvSpPr>
      <xdr:spPr>
        <a:xfrm>
          <a:off x="16002000"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41</xdr:row>
      <xdr:rowOff>0</xdr:rowOff>
    </xdr:from>
    <xdr:ext cx="184731" cy="264560"/>
    <xdr:sp macro="" textlink="">
      <xdr:nvSpPr>
        <xdr:cNvPr id="7649" name="Szövegdoboz 2">
          <a:extLst>
            <a:ext uri="{FF2B5EF4-FFF2-40B4-BE49-F238E27FC236}">
              <a16:creationId xmlns:a16="http://schemas.microsoft.com/office/drawing/2014/main" id="{00000000-0008-0000-0100-0000E11D0000}"/>
            </a:ext>
          </a:extLst>
        </xdr:cNvPr>
        <xdr:cNvSpPr txBox="1"/>
      </xdr:nvSpPr>
      <xdr:spPr>
        <a:xfrm>
          <a:off x="1600200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41</xdr:row>
      <xdr:rowOff>0</xdr:rowOff>
    </xdr:from>
    <xdr:ext cx="184731" cy="264560"/>
    <xdr:sp macro="" textlink="">
      <xdr:nvSpPr>
        <xdr:cNvPr id="7650" name="Szövegdoboz 2">
          <a:extLst>
            <a:ext uri="{FF2B5EF4-FFF2-40B4-BE49-F238E27FC236}">
              <a16:creationId xmlns:a16="http://schemas.microsoft.com/office/drawing/2014/main" id="{00000000-0008-0000-0100-0000E21D0000}"/>
            </a:ext>
          </a:extLst>
        </xdr:cNvPr>
        <xdr:cNvSpPr txBox="1"/>
      </xdr:nvSpPr>
      <xdr:spPr>
        <a:xfrm>
          <a:off x="1600200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12</xdr:col>
      <xdr:colOff>0</xdr:colOff>
      <xdr:row>41</xdr:row>
      <xdr:rowOff>0</xdr:rowOff>
    </xdr:from>
    <xdr:ext cx="184731" cy="264560"/>
    <xdr:sp macro="" textlink="">
      <xdr:nvSpPr>
        <xdr:cNvPr id="7651" name="Szövegdoboz 2">
          <a:extLst>
            <a:ext uri="{FF2B5EF4-FFF2-40B4-BE49-F238E27FC236}">
              <a16:creationId xmlns:a16="http://schemas.microsoft.com/office/drawing/2014/main" id="{00000000-0008-0000-0100-0000E31D0000}"/>
            </a:ext>
          </a:extLst>
        </xdr:cNvPr>
        <xdr:cNvSpPr txBox="1"/>
      </xdr:nvSpPr>
      <xdr:spPr>
        <a:xfrm>
          <a:off x="16002000"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39</xdr:row>
      <xdr:rowOff>0</xdr:rowOff>
    </xdr:from>
    <xdr:ext cx="184731" cy="264560"/>
    <xdr:sp macro="" textlink="">
      <xdr:nvSpPr>
        <xdr:cNvPr id="7652" name="Szövegdoboz 2">
          <a:extLst>
            <a:ext uri="{FF2B5EF4-FFF2-40B4-BE49-F238E27FC236}">
              <a16:creationId xmlns:a16="http://schemas.microsoft.com/office/drawing/2014/main" id="{00000000-0008-0000-0100-0000E41D0000}"/>
            </a:ext>
          </a:extLst>
        </xdr:cNvPr>
        <xdr:cNvSpPr txBox="1"/>
      </xdr:nvSpPr>
      <xdr:spPr>
        <a:xfrm>
          <a:off x="12887325" y="87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39</xdr:row>
      <xdr:rowOff>0</xdr:rowOff>
    </xdr:from>
    <xdr:ext cx="184731" cy="264560"/>
    <xdr:sp macro="" textlink="">
      <xdr:nvSpPr>
        <xdr:cNvPr id="7653" name="Szövegdoboz 2">
          <a:extLst>
            <a:ext uri="{FF2B5EF4-FFF2-40B4-BE49-F238E27FC236}">
              <a16:creationId xmlns:a16="http://schemas.microsoft.com/office/drawing/2014/main" id="{00000000-0008-0000-0100-0000E51D0000}"/>
            </a:ext>
          </a:extLst>
        </xdr:cNvPr>
        <xdr:cNvSpPr txBox="1"/>
      </xdr:nvSpPr>
      <xdr:spPr>
        <a:xfrm>
          <a:off x="12887325" y="87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39</xdr:row>
      <xdr:rowOff>0</xdr:rowOff>
    </xdr:from>
    <xdr:ext cx="184731" cy="264560"/>
    <xdr:sp macro="" textlink="">
      <xdr:nvSpPr>
        <xdr:cNvPr id="7654" name="Szövegdoboz 2">
          <a:extLst>
            <a:ext uri="{FF2B5EF4-FFF2-40B4-BE49-F238E27FC236}">
              <a16:creationId xmlns:a16="http://schemas.microsoft.com/office/drawing/2014/main" id="{00000000-0008-0000-0100-0000E61D0000}"/>
            </a:ext>
          </a:extLst>
        </xdr:cNvPr>
        <xdr:cNvSpPr txBox="1"/>
      </xdr:nvSpPr>
      <xdr:spPr>
        <a:xfrm>
          <a:off x="12887325" y="871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40</xdr:row>
      <xdr:rowOff>0</xdr:rowOff>
    </xdr:from>
    <xdr:ext cx="184731" cy="264560"/>
    <xdr:sp macro="" textlink="">
      <xdr:nvSpPr>
        <xdr:cNvPr id="7655" name="Szövegdoboz 2">
          <a:extLst>
            <a:ext uri="{FF2B5EF4-FFF2-40B4-BE49-F238E27FC236}">
              <a16:creationId xmlns:a16="http://schemas.microsoft.com/office/drawing/2014/main" id="{00000000-0008-0000-0100-0000E71D0000}"/>
            </a:ext>
          </a:extLst>
        </xdr:cNvPr>
        <xdr:cNvSpPr txBox="1"/>
      </xdr:nvSpPr>
      <xdr:spPr>
        <a:xfrm>
          <a:off x="12887325"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40</xdr:row>
      <xdr:rowOff>0</xdr:rowOff>
    </xdr:from>
    <xdr:ext cx="184731" cy="264560"/>
    <xdr:sp macro="" textlink="">
      <xdr:nvSpPr>
        <xdr:cNvPr id="7656" name="Szövegdoboz 2">
          <a:extLst>
            <a:ext uri="{FF2B5EF4-FFF2-40B4-BE49-F238E27FC236}">
              <a16:creationId xmlns:a16="http://schemas.microsoft.com/office/drawing/2014/main" id="{00000000-0008-0000-0100-0000E81D0000}"/>
            </a:ext>
          </a:extLst>
        </xdr:cNvPr>
        <xdr:cNvSpPr txBox="1"/>
      </xdr:nvSpPr>
      <xdr:spPr>
        <a:xfrm>
          <a:off x="12887325"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40</xdr:row>
      <xdr:rowOff>0</xdr:rowOff>
    </xdr:from>
    <xdr:ext cx="184731" cy="264560"/>
    <xdr:sp macro="" textlink="">
      <xdr:nvSpPr>
        <xdr:cNvPr id="7657" name="Szövegdoboz 2">
          <a:extLst>
            <a:ext uri="{FF2B5EF4-FFF2-40B4-BE49-F238E27FC236}">
              <a16:creationId xmlns:a16="http://schemas.microsoft.com/office/drawing/2014/main" id="{00000000-0008-0000-0100-0000E91D0000}"/>
            </a:ext>
          </a:extLst>
        </xdr:cNvPr>
        <xdr:cNvSpPr txBox="1"/>
      </xdr:nvSpPr>
      <xdr:spPr>
        <a:xfrm>
          <a:off x="12887325" y="887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41</xdr:row>
      <xdr:rowOff>0</xdr:rowOff>
    </xdr:from>
    <xdr:ext cx="184731" cy="264560"/>
    <xdr:sp macro="" textlink="">
      <xdr:nvSpPr>
        <xdr:cNvPr id="7658" name="Szövegdoboz 2">
          <a:extLst>
            <a:ext uri="{FF2B5EF4-FFF2-40B4-BE49-F238E27FC236}">
              <a16:creationId xmlns:a16="http://schemas.microsoft.com/office/drawing/2014/main" id="{00000000-0008-0000-0100-0000EA1D0000}"/>
            </a:ext>
          </a:extLst>
        </xdr:cNvPr>
        <xdr:cNvSpPr txBox="1"/>
      </xdr:nvSpPr>
      <xdr:spPr>
        <a:xfrm>
          <a:off x="12887325"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41</xdr:row>
      <xdr:rowOff>0</xdr:rowOff>
    </xdr:from>
    <xdr:ext cx="184731" cy="264560"/>
    <xdr:sp macro="" textlink="">
      <xdr:nvSpPr>
        <xdr:cNvPr id="7659" name="Szövegdoboz 2">
          <a:extLst>
            <a:ext uri="{FF2B5EF4-FFF2-40B4-BE49-F238E27FC236}">
              <a16:creationId xmlns:a16="http://schemas.microsoft.com/office/drawing/2014/main" id="{00000000-0008-0000-0100-0000EB1D0000}"/>
            </a:ext>
          </a:extLst>
        </xdr:cNvPr>
        <xdr:cNvSpPr txBox="1"/>
      </xdr:nvSpPr>
      <xdr:spPr>
        <a:xfrm>
          <a:off x="12887325"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41</xdr:row>
      <xdr:rowOff>0</xdr:rowOff>
    </xdr:from>
    <xdr:ext cx="184731" cy="264560"/>
    <xdr:sp macro="" textlink="">
      <xdr:nvSpPr>
        <xdr:cNvPr id="7660" name="Szövegdoboz 2">
          <a:extLst>
            <a:ext uri="{FF2B5EF4-FFF2-40B4-BE49-F238E27FC236}">
              <a16:creationId xmlns:a16="http://schemas.microsoft.com/office/drawing/2014/main" id="{00000000-0008-0000-0100-0000EC1D0000}"/>
            </a:ext>
          </a:extLst>
        </xdr:cNvPr>
        <xdr:cNvSpPr txBox="1"/>
      </xdr:nvSpPr>
      <xdr:spPr>
        <a:xfrm>
          <a:off x="12887325"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41</xdr:row>
      <xdr:rowOff>0</xdr:rowOff>
    </xdr:from>
    <xdr:ext cx="184731" cy="264560"/>
    <xdr:sp macro="" textlink="">
      <xdr:nvSpPr>
        <xdr:cNvPr id="7661" name="Szövegdoboz 2">
          <a:extLst>
            <a:ext uri="{FF2B5EF4-FFF2-40B4-BE49-F238E27FC236}">
              <a16:creationId xmlns:a16="http://schemas.microsoft.com/office/drawing/2014/main" id="{00000000-0008-0000-0100-0000ED1D0000}"/>
            </a:ext>
          </a:extLst>
        </xdr:cNvPr>
        <xdr:cNvSpPr txBox="1"/>
      </xdr:nvSpPr>
      <xdr:spPr>
        <a:xfrm>
          <a:off x="12887325"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41</xdr:row>
      <xdr:rowOff>0</xdr:rowOff>
    </xdr:from>
    <xdr:ext cx="184731" cy="264560"/>
    <xdr:sp macro="" textlink="">
      <xdr:nvSpPr>
        <xdr:cNvPr id="7662" name="Szövegdoboz 2">
          <a:extLst>
            <a:ext uri="{FF2B5EF4-FFF2-40B4-BE49-F238E27FC236}">
              <a16:creationId xmlns:a16="http://schemas.microsoft.com/office/drawing/2014/main" id="{00000000-0008-0000-0100-0000EE1D0000}"/>
            </a:ext>
          </a:extLst>
        </xdr:cNvPr>
        <xdr:cNvSpPr txBox="1"/>
      </xdr:nvSpPr>
      <xdr:spPr>
        <a:xfrm>
          <a:off x="12887325"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41</xdr:row>
      <xdr:rowOff>0</xdr:rowOff>
    </xdr:from>
    <xdr:ext cx="184731" cy="264560"/>
    <xdr:sp macro="" textlink="">
      <xdr:nvSpPr>
        <xdr:cNvPr id="7663" name="Szövegdoboz 2">
          <a:extLst>
            <a:ext uri="{FF2B5EF4-FFF2-40B4-BE49-F238E27FC236}">
              <a16:creationId xmlns:a16="http://schemas.microsoft.com/office/drawing/2014/main" id="{00000000-0008-0000-0100-0000EF1D0000}"/>
            </a:ext>
          </a:extLst>
        </xdr:cNvPr>
        <xdr:cNvSpPr txBox="1"/>
      </xdr:nvSpPr>
      <xdr:spPr>
        <a:xfrm>
          <a:off x="12887325" y="9296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42</xdr:row>
      <xdr:rowOff>0</xdr:rowOff>
    </xdr:from>
    <xdr:ext cx="184731" cy="264560"/>
    <xdr:sp macro="" textlink="">
      <xdr:nvSpPr>
        <xdr:cNvPr id="7664" name="Szövegdoboz 2">
          <a:extLst>
            <a:ext uri="{FF2B5EF4-FFF2-40B4-BE49-F238E27FC236}">
              <a16:creationId xmlns:a16="http://schemas.microsoft.com/office/drawing/2014/main" id="{00000000-0008-0000-0100-0000F01D0000}"/>
            </a:ext>
          </a:extLst>
        </xdr:cNvPr>
        <xdr:cNvSpPr txBox="1"/>
      </xdr:nvSpPr>
      <xdr:spPr>
        <a:xfrm>
          <a:off x="12887325"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42</xdr:row>
      <xdr:rowOff>0</xdr:rowOff>
    </xdr:from>
    <xdr:ext cx="184731" cy="264560"/>
    <xdr:sp macro="" textlink="">
      <xdr:nvSpPr>
        <xdr:cNvPr id="7665" name="Szövegdoboz 2">
          <a:extLst>
            <a:ext uri="{FF2B5EF4-FFF2-40B4-BE49-F238E27FC236}">
              <a16:creationId xmlns:a16="http://schemas.microsoft.com/office/drawing/2014/main" id="{00000000-0008-0000-0100-0000F11D0000}"/>
            </a:ext>
          </a:extLst>
        </xdr:cNvPr>
        <xdr:cNvSpPr txBox="1"/>
      </xdr:nvSpPr>
      <xdr:spPr>
        <a:xfrm>
          <a:off x="12887325"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42</xdr:row>
      <xdr:rowOff>0</xdr:rowOff>
    </xdr:from>
    <xdr:ext cx="184731" cy="264560"/>
    <xdr:sp macro="" textlink="">
      <xdr:nvSpPr>
        <xdr:cNvPr id="7666" name="Szövegdoboz 2">
          <a:extLst>
            <a:ext uri="{FF2B5EF4-FFF2-40B4-BE49-F238E27FC236}">
              <a16:creationId xmlns:a16="http://schemas.microsoft.com/office/drawing/2014/main" id="{00000000-0008-0000-0100-0000F21D0000}"/>
            </a:ext>
          </a:extLst>
        </xdr:cNvPr>
        <xdr:cNvSpPr txBox="1"/>
      </xdr:nvSpPr>
      <xdr:spPr>
        <a:xfrm>
          <a:off x="12887325"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42</xdr:row>
      <xdr:rowOff>0</xdr:rowOff>
    </xdr:from>
    <xdr:ext cx="184731" cy="264560"/>
    <xdr:sp macro="" textlink="">
      <xdr:nvSpPr>
        <xdr:cNvPr id="7667" name="Szövegdoboz 2">
          <a:extLst>
            <a:ext uri="{FF2B5EF4-FFF2-40B4-BE49-F238E27FC236}">
              <a16:creationId xmlns:a16="http://schemas.microsoft.com/office/drawing/2014/main" id="{00000000-0008-0000-0100-0000F31D0000}"/>
            </a:ext>
          </a:extLst>
        </xdr:cNvPr>
        <xdr:cNvSpPr txBox="1"/>
      </xdr:nvSpPr>
      <xdr:spPr>
        <a:xfrm>
          <a:off x="12887325"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42</xdr:row>
      <xdr:rowOff>0</xdr:rowOff>
    </xdr:from>
    <xdr:ext cx="184731" cy="264560"/>
    <xdr:sp macro="" textlink="">
      <xdr:nvSpPr>
        <xdr:cNvPr id="7668" name="Szövegdoboz 2">
          <a:extLst>
            <a:ext uri="{FF2B5EF4-FFF2-40B4-BE49-F238E27FC236}">
              <a16:creationId xmlns:a16="http://schemas.microsoft.com/office/drawing/2014/main" id="{00000000-0008-0000-0100-0000F41D0000}"/>
            </a:ext>
          </a:extLst>
        </xdr:cNvPr>
        <xdr:cNvSpPr txBox="1"/>
      </xdr:nvSpPr>
      <xdr:spPr>
        <a:xfrm>
          <a:off x="12887325"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42</xdr:row>
      <xdr:rowOff>0</xdr:rowOff>
    </xdr:from>
    <xdr:ext cx="184731" cy="264560"/>
    <xdr:sp macro="" textlink="">
      <xdr:nvSpPr>
        <xdr:cNvPr id="7669" name="Szövegdoboz 2">
          <a:extLst>
            <a:ext uri="{FF2B5EF4-FFF2-40B4-BE49-F238E27FC236}">
              <a16:creationId xmlns:a16="http://schemas.microsoft.com/office/drawing/2014/main" id="{00000000-0008-0000-0100-0000F51D0000}"/>
            </a:ext>
          </a:extLst>
        </xdr:cNvPr>
        <xdr:cNvSpPr txBox="1"/>
      </xdr:nvSpPr>
      <xdr:spPr>
        <a:xfrm>
          <a:off x="12887325" y="9563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43</xdr:row>
      <xdr:rowOff>0</xdr:rowOff>
    </xdr:from>
    <xdr:ext cx="184731" cy="264560"/>
    <xdr:sp macro="" textlink="">
      <xdr:nvSpPr>
        <xdr:cNvPr id="7670" name="Szövegdoboz 2">
          <a:extLst>
            <a:ext uri="{FF2B5EF4-FFF2-40B4-BE49-F238E27FC236}">
              <a16:creationId xmlns:a16="http://schemas.microsoft.com/office/drawing/2014/main" id="{00000000-0008-0000-0100-0000F61D0000}"/>
            </a:ext>
          </a:extLst>
        </xdr:cNvPr>
        <xdr:cNvSpPr txBox="1"/>
      </xdr:nvSpPr>
      <xdr:spPr>
        <a:xfrm>
          <a:off x="12887325" y="972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43</xdr:row>
      <xdr:rowOff>0</xdr:rowOff>
    </xdr:from>
    <xdr:ext cx="184731" cy="264560"/>
    <xdr:sp macro="" textlink="">
      <xdr:nvSpPr>
        <xdr:cNvPr id="7671" name="Szövegdoboz 2">
          <a:extLst>
            <a:ext uri="{FF2B5EF4-FFF2-40B4-BE49-F238E27FC236}">
              <a16:creationId xmlns:a16="http://schemas.microsoft.com/office/drawing/2014/main" id="{00000000-0008-0000-0100-0000F71D0000}"/>
            </a:ext>
          </a:extLst>
        </xdr:cNvPr>
        <xdr:cNvSpPr txBox="1"/>
      </xdr:nvSpPr>
      <xdr:spPr>
        <a:xfrm>
          <a:off x="12887325" y="972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oneCellAnchor>
    <xdr:from>
      <xdr:col>10</xdr:col>
      <xdr:colOff>0</xdr:colOff>
      <xdr:row>43</xdr:row>
      <xdr:rowOff>0</xdr:rowOff>
    </xdr:from>
    <xdr:ext cx="184731" cy="264560"/>
    <xdr:sp macro="" textlink="">
      <xdr:nvSpPr>
        <xdr:cNvPr id="7672" name="Szövegdoboz 2">
          <a:extLst>
            <a:ext uri="{FF2B5EF4-FFF2-40B4-BE49-F238E27FC236}">
              <a16:creationId xmlns:a16="http://schemas.microsoft.com/office/drawing/2014/main" id="{00000000-0008-0000-0100-0000F81D0000}"/>
            </a:ext>
          </a:extLst>
        </xdr:cNvPr>
        <xdr:cNvSpPr txBox="1"/>
      </xdr:nvSpPr>
      <xdr:spPr>
        <a:xfrm>
          <a:off x="12887325" y="972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61EA13-D3D2-49C2-9DEE-D01833F332B6}" name="BUNURI_TRANSPORTATE" displayName="BUNURI_TRANSPORTATE" ref="D46:X76" totalsRowShown="0" tableBorderDxfId="43">
  <autoFilter ref="D46:X76" xr:uid="{1061EA13-D3D2-49C2-9DEE-D01833F332B6}"/>
  <tableColumns count="21">
    <tableColumn id="1" xr3:uid="{71996483-11CB-4A0D-B055-E34D92C9CA49}" name="SCOP_OPERATIUNE" dataDxfId="42"/>
    <tableColumn id="2" xr3:uid="{3D21C42D-616D-41C3-865F-9684BF95BB0A}" name="Column1" dataDxfId="41"/>
    <tableColumn id="3" xr3:uid="{CEE15ACA-C4C3-415F-B4A2-3F1EC284443C}" name="NUMAR_TARIF_VAMAL" dataDxfId="40"/>
    <tableColumn id="4" xr3:uid="{57473741-5EA9-421D-90AA-628B952DCF97}" name="Column4" dataDxfId="39"/>
    <tableColumn id="5" xr3:uid="{E7127A35-F2FA-4107-BDF1-2CD80DB8F358}" name="DESCRIEREA_PRODUSULUI" dataDxfId="38"/>
    <tableColumn id="6" xr3:uid="{16465B10-92A6-432E-8BB6-63B9F4A51E19}" name="Column6" dataDxfId="37"/>
    <tableColumn id="8" xr3:uid="{0E5021A0-D91A-449C-982E-585DFF633660}" name="CANTITATE_PRODUS" dataDxfId="36"/>
    <tableColumn id="9" xr3:uid="{488CE3AC-8EA0-466E-8336-072E4F3DE79B}" name="Column9" dataDxfId="35"/>
    <tableColumn id="10" xr3:uid="{4E51D9FF-8E01-49DA-B91E-C7D711B8F032}" name="UNITATE_MASURA" dataDxfId="34"/>
    <tableColumn id="11" xr3:uid="{BCF5E125-6188-4E12-BB3B-0300942623CA}" name="Column11" dataDxfId="33"/>
    <tableColumn id="12" xr3:uid="{0E764155-1A9C-4F1A-AEEC-C15B8563E291}" name="GREUTATE_NETA" dataDxfId="32"/>
    <tableColumn id="13" xr3:uid="{F07ECAC4-CFB9-4445-8E93-12C2B95DC364}" name="Column13" dataDxfId="31"/>
    <tableColumn id="14" xr3:uid="{5108E9B9-927C-4565-A1A3-9FD21932A248}" name="GREUTATE_BRUTA" dataDxfId="30"/>
    <tableColumn id="15" xr3:uid="{AD114652-3D09-4953-A22B-53929F33C190}" name="Column15" dataDxfId="29"/>
    <tableColumn id="16" xr3:uid="{C3B4D84D-322D-4622-AC95-9168A9B75B10}" name="VALOARE_VALUTA" dataDxfId="28"/>
    <tableColumn id="17" xr3:uid="{5BB54740-64F8-4C7B-9A80-8F96487374BC}" name="MONEDA" dataDxfId="27"/>
    <tableColumn id="18" xr3:uid="{DB87BFCE-E343-4ED6-95FF-49BD58DA64AC}" name="Column18" dataDxfId="26"/>
    <tableColumn id="19" xr3:uid="{2005FB86-31B5-4707-9F67-3BB5058968A7}" name="VALOARE_RON" dataDxfId="25">
      <calculatedColumnFormula>IF(BUNURI_TRANSPORTATE[[#This Row],[VALOARE_VALUTA]]="","",ROUND(BUNURI_TRANSPORTATE[[#This Row],[VALOARE_VALUTA]]*RATA_SCHIMB,0))</calculatedColumnFormula>
    </tableColumn>
    <tableColumn id="20" xr3:uid="{E2719173-F6CE-4422-97E8-87E8F1B15EAA}" name="MONEDA_RON" dataDxfId="24"/>
    <tableColumn id="21" xr3:uid="{B15464D8-A6D5-48BD-93AF-D8BA31AFD007}" name="Column21" dataDxfId="23"/>
    <tableColumn id="22" xr3:uid="{290BC942-3952-4549-8AE6-29EFFD034E54}" name="NR_REFERINTA_ZOLLNER" dataDxfId="2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DDE0499-7E52-4BAB-9DA4-4D00D53BE649}" name="BUNURI_TRANSPORTATE3" displayName="BUNURI_TRANSPORTATE3" ref="D46:X76" totalsRowShown="0" tableBorderDxfId="21">
  <autoFilter ref="D46:X76" xr:uid="{1061EA13-D3D2-49C2-9DEE-D01833F332B6}"/>
  <tableColumns count="21">
    <tableColumn id="1" xr3:uid="{DD9999CF-BA46-49CF-BAC4-2E919AE0BEE5}" name="SCOP_OPERATIUNE" dataDxfId="20"/>
    <tableColumn id="2" xr3:uid="{11BD11A9-84F3-4AD1-B75E-B71B850265BC}" name="Column1" dataDxfId="19"/>
    <tableColumn id="3" xr3:uid="{EE804E9A-75B3-43C4-8BF5-3273FD1EBBD3}" name="NUMAR_TARIF_VAMAL" dataDxfId="18"/>
    <tableColumn id="4" xr3:uid="{895C95E4-A318-4210-8A60-8571CAD96F3B}" name="Column4" dataDxfId="17"/>
    <tableColumn id="5" xr3:uid="{21C5F0D0-BA14-4B46-8D4A-1F49AD121598}" name="DESCRIEREA_PRODUSULUI" dataDxfId="16"/>
    <tableColumn id="6" xr3:uid="{319E01BE-BB02-453D-949F-40AC3048FD60}" name="Column6" dataDxfId="15"/>
    <tableColumn id="8" xr3:uid="{7F16536B-F9BD-44BF-ADE1-8BA4532A146A}" name="CANTITATE_PRODUS" dataDxfId="14"/>
    <tableColumn id="9" xr3:uid="{22E33FDE-7CD7-4853-8AE3-DB58FCBCE0B7}" name="Column9" dataDxfId="13"/>
    <tableColumn id="10" xr3:uid="{EDF182C2-AA1D-41D2-BD4E-DC9269FA3949}" name="UNITATE_MASURA" dataDxfId="12"/>
    <tableColumn id="11" xr3:uid="{64A9BDDA-5AEC-4D22-8D4C-A21CB311F261}" name="Column11" dataDxfId="11"/>
    <tableColumn id="12" xr3:uid="{A7E4F549-854F-4895-9CDF-805C3390D1FC}" name="GREUTATE_NETA" dataDxfId="10"/>
    <tableColumn id="13" xr3:uid="{6A5C084B-409B-497C-ABFC-399594563FFA}" name="Column13" dataDxfId="9"/>
    <tableColumn id="14" xr3:uid="{37FE2662-1258-4916-9035-041B709C863F}" name="GREUTATE_BRUTA" dataDxfId="8"/>
    <tableColumn id="15" xr3:uid="{A458E8A8-5166-4CBB-BEE1-CA509CE237A8}" name="Column15" dataDxfId="7"/>
    <tableColumn id="16" xr3:uid="{565BF975-867C-438D-A7FD-2EFEE605B934}" name="VALOARE_VALUTA" dataDxfId="6"/>
    <tableColumn id="17" xr3:uid="{0FDB4380-8549-4C19-8D12-5F9C03AD46A9}" name="MONEDA" dataDxfId="5"/>
    <tableColumn id="18" xr3:uid="{BDD2B0B0-A387-4AFE-98EE-731224DEC685}" name="Column18" dataDxfId="4"/>
    <tableColumn id="19" xr3:uid="{C16ABBD3-E1CD-4317-A806-D67A9B868FAA}" name="VALOARE_RON" dataDxfId="3">
      <calculatedColumnFormula>IF(BUNURI_TRANSPORTATE3[[#This Row],[VALOARE_VALUTA]]=0,"",ROUND(BUNURI_TRANSPORTATE3[[#This Row],[VALOARE_VALUTA]]*RATA_SCHIMB,0))</calculatedColumnFormula>
    </tableColumn>
    <tableColumn id="20" xr3:uid="{AD5AAA0E-BC45-4E33-8DFC-D00E8DD69BC2}" name="MONEDA_RON" dataDxfId="2"/>
    <tableColumn id="21" xr3:uid="{6665D843-E2B2-4988-819B-AA5720A07140}" name="Column21" dataDxfId="1"/>
    <tableColumn id="22" xr3:uid="{8E047C28-A3B7-4385-8996-C63099EAB0E1}" name="NR_REFERINTA_ZOLLNER" dataDxfId="0"/>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omments" Target="../comments1.xml"/><Relationship Id="rId4" Type="http://schemas.openxmlformats.org/officeDocument/2006/relationships/vmlDrawing" Target="../drawings/vmlDrawing2.vm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2.bin"/><Relationship Id="rId1" Type="http://schemas.openxmlformats.org/officeDocument/2006/relationships/hyperlink" Target="mailto:max.muster@sample.de" TargetMode="External"/><Relationship Id="rId6" Type="http://schemas.openxmlformats.org/officeDocument/2006/relationships/ctrlProp" Target="../ctrlProps/ctrlProp5.xml"/><Relationship Id="rId11" Type="http://schemas.openxmlformats.org/officeDocument/2006/relationships/comments" Target="../comments2.xml"/><Relationship Id="rId5" Type="http://schemas.openxmlformats.org/officeDocument/2006/relationships/vmlDrawing" Target="../drawings/vmlDrawing4.vml"/><Relationship Id="rId10" Type="http://schemas.openxmlformats.org/officeDocument/2006/relationships/table" Target="../tables/table2.xml"/><Relationship Id="rId4" Type="http://schemas.openxmlformats.org/officeDocument/2006/relationships/vmlDrawing" Target="../drawings/vmlDrawing3.v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AJ105"/>
  <sheetViews>
    <sheetView tabSelected="1" zoomScale="70" zoomScaleNormal="70" zoomScaleSheetLayoutView="40" zoomScalePageLayoutView="70" workbookViewId="0">
      <selection activeCell="E60" sqref="E60"/>
    </sheetView>
  </sheetViews>
  <sheetFormatPr defaultColWidth="11.453125" defaultRowHeight="12.5" x14ac:dyDescent="0.25"/>
  <cols>
    <col min="1" max="1" width="2.81640625" style="8" customWidth="1"/>
    <col min="2" max="2" width="9.81640625" style="8" customWidth="1"/>
    <col min="3" max="3" width="4.453125" style="8" customWidth="1"/>
    <col min="4" max="4" width="35.81640625" style="8" customWidth="1"/>
    <col min="5" max="5" width="11.1796875" style="8" customWidth="1"/>
    <col min="6" max="6" width="35.81640625" style="8" customWidth="1"/>
    <col min="7" max="7" width="11.1796875" style="8" customWidth="1"/>
    <col min="8" max="8" width="35.81640625" style="8" customWidth="1"/>
    <col min="9" max="9" width="11.1796875" style="8" customWidth="1"/>
    <col min="10" max="10" width="35.81640625" style="8" customWidth="1"/>
    <col min="11" max="11" width="11.1796875" style="8" customWidth="1"/>
    <col min="12" max="12" width="35.54296875" style="8" customWidth="1"/>
    <col min="13" max="13" width="12.1796875" style="8" customWidth="1"/>
    <col min="14" max="14" width="35.54296875" style="8" customWidth="1"/>
    <col min="15" max="15" width="12.1796875" style="8" customWidth="1"/>
    <col min="16" max="16" width="35.81640625" style="8" customWidth="1"/>
    <col min="17" max="17" width="12.1796875" style="8" customWidth="1"/>
    <col min="18" max="18" width="35.81640625" style="8" customWidth="1"/>
    <col min="19" max="20" width="12.1796875" style="8" customWidth="1"/>
    <col min="21" max="21" width="35.54296875" style="8" customWidth="1"/>
    <col min="22" max="23" width="12.1796875" style="8" customWidth="1"/>
    <col min="24" max="24" width="35.54296875" style="8" customWidth="1"/>
    <col min="25" max="25" width="11.453125" style="8"/>
    <col min="26" max="26" width="15.453125" style="8" hidden="1" customWidth="1"/>
    <col min="27" max="36" width="11.453125" style="8" hidden="1" customWidth="1"/>
    <col min="37" max="37" width="11.453125" style="8" customWidth="1"/>
    <col min="38" max="16384" width="11.453125" style="8"/>
  </cols>
  <sheetData>
    <row r="1" spans="1:31" ht="13.5" thickBot="1" x14ac:dyDescent="0.35">
      <c r="A1" s="19">
        <v>3</v>
      </c>
      <c r="B1" s="12"/>
      <c r="C1" s="1"/>
      <c r="D1" s="5"/>
      <c r="E1" s="5"/>
      <c r="F1" s="5"/>
      <c r="G1" s="5"/>
      <c r="H1" s="5"/>
      <c r="I1" s="5"/>
      <c r="J1" s="74"/>
      <c r="K1" s="12"/>
      <c r="L1" s="12"/>
      <c r="M1" s="5"/>
      <c r="N1" s="6"/>
      <c r="O1" s="5"/>
      <c r="P1" s="12"/>
      <c r="Q1" s="5"/>
      <c r="R1" s="12"/>
      <c r="S1" s="12"/>
      <c r="T1" s="12"/>
      <c r="U1" s="12"/>
      <c r="V1" s="12"/>
      <c r="W1" s="12"/>
      <c r="X1" s="12"/>
      <c r="Y1" s="12"/>
      <c r="AA1" s="8" t="b">
        <f t="shared" ref="AA1:AA14" si="0">+ISBLANK(AB1)</f>
        <v>0</v>
      </c>
      <c r="AB1" s="50" t="str" cm="1">
        <f t="array" ref="AB1">IF(AND($A$1=1,$D$14="Anlieferung"),'List selection'!$D$464:$D$477,IF(AND($A$1=2,$D$14="Beszállítás"),'List selection'!$F$464:$F$477,IF(AND($A$1=4,$D$14="Livrare de intrare"),'List selection'!$E$464:$E$477,IF(AND($A$1=3,$D$14="Inbound"),'List selection'!$C$464:$C$477,IF(AND($A$1=1,$D$14="Auslieferung"),'List selection'!$D$456:$D$461,IF(AND($A$1=2,$D$14="Kiszállítás"),'List selection'!$F$456:$F$461,IF(AND($A$1=4,$D$14="Livrare de iesire"),'List selection'!$E$456:$E$461,IF(AND($A$1=3,$D$14="Outbound"),'List selection'!$C$456:$C$461,""))))))))</f>
        <v/>
      </c>
      <c r="AC1" s="8" t="str" cm="1">
        <f t="array" aca="1" ref="AC1" ca="1">+IF(OR(AND($AD$13="inbound",OR($AE$13="LHI",$AE$13="IMP")),AND($AD$14="Outbound",OR($AE$13="EXP",$AE$13="LHE"))),"Same as type of business operation (import/export)",INDIRECT("$AB$1:$AB$"&amp;$AD$15))</f>
        <v/>
      </c>
    </row>
    <row r="2" spans="1:31" ht="15" customHeight="1" x14ac:dyDescent="0.3">
      <c r="A2" s="11"/>
      <c r="B2" s="12"/>
      <c r="C2" s="1"/>
      <c r="D2" s="5"/>
      <c r="E2" s="5"/>
      <c r="F2" s="5"/>
      <c r="G2" s="149" t="str">
        <f>CHOOSE(A1,"UIT NR.","UIT SZÁM","UIT NO.","UIT NR.")</f>
        <v>UIT NO.</v>
      </c>
      <c r="H2" s="146"/>
      <c r="I2" s="5"/>
      <c r="J2" s="150" t="str">
        <f>CHOOSE(A1,"Eingehende Sendungen an Zollner RO","Beérkező szállítmányok Zollner RO-hoz","Inbound shipments 
to Zollner RO","Transporturi de intrare către Zollner RO")</f>
        <v>Inbound shipments 
to Zollner RO</v>
      </c>
      <c r="K2" s="85"/>
      <c r="L2" s="12" t="str">
        <f>CHOOSE(A1,"Vom Absender auszufüllen, unabhängig von den vereinbarten Incoterms.","A feladónak kell kitöltenie, függetlenül a megállapodott Incoterms-től.","To be filled in by the shipper, independent of the agreed Incoterms.","A se completa de către expeditor, independent de Incoterms agreat.")</f>
        <v>To be filled in by the shipper, independent of the agreed Incoterms.</v>
      </c>
      <c r="M2" s="5"/>
      <c r="N2" s="6"/>
      <c r="O2" s="5"/>
      <c r="P2" s="12"/>
      <c r="Q2" s="5"/>
      <c r="R2" s="12"/>
      <c r="S2" s="12"/>
      <c r="T2" s="12"/>
      <c r="U2" s="12"/>
      <c r="V2" s="12"/>
      <c r="W2" s="12"/>
      <c r="X2" s="12"/>
      <c r="Y2" s="12"/>
      <c r="AA2" s="8" t="b">
        <f t="shared" si="0"/>
        <v>1</v>
      </c>
      <c r="AB2" s="50"/>
    </row>
    <row r="3" spans="1:31" ht="13" x14ac:dyDescent="0.3">
      <c r="A3" s="11"/>
      <c r="B3" s="12"/>
      <c r="C3" s="1"/>
      <c r="D3" s="5"/>
      <c r="E3" s="5"/>
      <c r="F3" s="5"/>
      <c r="G3" s="149"/>
      <c r="H3" s="147"/>
      <c r="I3" s="5"/>
      <c r="J3" s="150"/>
      <c r="K3" s="86"/>
      <c r="L3" s="12" t="str">
        <f>CHOOSE(A1,"Auszufüllen, wenn der Absender den Transport organisiert. (Incoterms-Klausel C+D). Ansonsten (Incoterms-Klauseln E+F) kann Zollner ausfüllen.","Akkor kell kitölteni, amikor a feladó szervezi a szállítást. (C+D Incoterms klauzula esetén). Egyéb esetben (E+F Incoterms klauzula esetén) a Zollner is kitöltheti.","To be filled in, when shipper organizes the transport. (Incoterms C+D clause). Otherwise (Incoterms E+F clauses) Zollner can fill in.","A se completa, atunci când expeditorul organizează transportul. (clauza Incoterms C+D). În caz contrar (clauzele Incoterms E+F) Zollner poate completa.")</f>
        <v>To be filled in, when shipper organizes the transport. (Incoterms C+D clause). Otherwise (Incoterms E+F clauses) Zollner can fill in.</v>
      </c>
      <c r="M3" s="5"/>
      <c r="N3" s="6"/>
      <c r="O3" s="5"/>
      <c r="P3" s="12"/>
      <c r="Q3" s="5"/>
      <c r="R3" s="12"/>
      <c r="S3" s="12"/>
      <c r="T3" s="12"/>
      <c r="U3" s="12"/>
      <c r="V3" s="12"/>
      <c r="W3" s="12"/>
      <c r="X3" s="12"/>
      <c r="Y3" s="12"/>
      <c r="AA3" s="8" t="b">
        <f t="shared" si="0"/>
        <v>1</v>
      </c>
      <c r="AB3" s="50"/>
    </row>
    <row r="4" spans="1:31" ht="13.5" thickBot="1" x14ac:dyDescent="0.35">
      <c r="A4" s="11"/>
      <c r="B4" s="12"/>
      <c r="C4" s="1"/>
      <c r="D4" s="5"/>
      <c r="E4" s="5"/>
      <c r="F4" s="5"/>
      <c r="G4" s="149"/>
      <c r="H4" s="148"/>
      <c r="I4" s="5"/>
      <c r="J4" s="150"/>
      <c r="K4" s="84"/>
      <c r="L4" s="12" t="str">
        <f>CHOOSE(A1,"Kann von Zollner unabhängig von den vereinbarten Incoterms ausgefüllt werden.","Zollner is kitöltheti, függetlenül a megállapodott Incoterms-től","Can be filled by Zollner independent of the agreed Incoterms.","Poate fi completat de Zollner independent de Incoterms agreate.")</f>
        <v>Can be filled by Zollner independent of the agreed Incoterms.</v>
      </c>
      <c r="M4" s="5"/>
      <c r="N4" s="6"/>
      <c r="O4" s="5"/>
      <c r="P4" s="12"/>
      <c r="Q4" s="5"/>
      <c r="R4" s="12"/>
      <c r="S4" s="12"/>
      <c r="T4" s="12"/>
      <c r="U4" s="12"/>
      <c r="V4" s="12"/>
      <c r="W4" s="12"/>
      <c r="X4" s="12"/>
      <c r="Y4" s="12"/>
      <c r="AA4" s="8" t="b">
        <f t="shared" si="0"/>
        <v>1</v>
      </c>
      <c r="AB4" s="50"/>
    </row>
    <row r="5" spans="1:31" ht="13" x14ac:dyDescent="0.3">
      <c r="A5" s="11"/>
      <c r="B5" s="12"/>
      <c r="C5" s="1"/>
      <c r="D5" s="5"/>
      <c r="E5" s="5"/>
      <c r="F5" s="5"/>
      <c r="G5" s="5"/>
      <c r="H5" s="5"/>
      <c r="I5" s="5"/>
      <c r="J5" s="5"/>
      <c r="K5" s="5"/>
      <c r="L5" s="5"/>
      <c r="M5" s="5"/>
      <c r="N5" s="6"/>
      <c r="O5" s="5"/>
      <c r="P5" s="12"/>
      <c r="Q5" s="5"/>
      <c r="R5" s="12"/>
      <c r="S5" s="12"/>
      <c r="T5" s="12"/>
      <c r="U5" s="12"/>
      <c r="V5" s="12"/>
      <c r="W5" s="12"/>
      <c r="X5" s="12"/>
      <c r="Y5" s="12"/>
      <c r="AA5" s="8" t="b">
        <f t="shared" si="0"/>
        <v>1</v>
      </c>
      <c r="AB5" s="50"/>
    </row>
    <row r="6" spans="1:31" ht="13.5" customHeight="1" x14ac:dyDescent="0.3">
      <c r="A6" s="11"/>
      <c r="B6" s="12"/>
      <c r="C6" s="1"/>
      <c r="D6" s="5"/>
      <c r="E6" s="5"/>
      <c r="F6" s="113"/>
      <c r="G6" s="5"/>
      <c r="H6" s="5"/>
      <c r="I6" s="5"/>
      <c r="J6" s="150" t="str">
        <f>CHOOSE(A1,"Ausgehende Sendungen von Zollner RO","Kimenő szállítmányok Zollner RO-tól","Outbound shipments 
from Zollner RO","Expedieri de la Zollner RO")</f>
        <v>Outbound shipments 
from Zollner RO</v>
      </c>
      <c r="K6" s="85"/>
      <c r="L6" s="12" t="str">
        <f>CHOOSE(A1,"Kann von Zollner unabhängig von den vereinbarten Incoterms ausgefüllt werden.","Zollner is kitöltheti, függetlenül a megállapodott Incoterms-től","Can be filled by Zollner independent of the agreed Incoterms.","Poate fi completat de Zollner independent de Incoterms agreat.")</f>
        <v>Can be filled by Zollner independent of the agreed Incoterms.</v>
      </c>
      <c r="M6" s="5"/>
      <c r="N6" s="6"/>
      <c r="O6" s="5"/>
      <c r="P6" s="12"/>
      <c r="Q6" s="5"/>
      <c r="R6" s="12"/>
      <c r="S6" s="12"/>
      <c r="T6" s="12"/>
      <c r="U6" s="12"/>
      <c r="V6" s="12"/>
      <c r="W6" s="12"/>
      <c r="X6" s="12"/>
      <c r="Y6" s="12"/>
      <c r="AA6" s="8" t="b">
        <f t="shared" si="0"/>
        <v>1</v>
      </c>
      <c r="AB6" s="50"/>
    </row>
    <row r="7" spans="1:31" ht="13" x14ac:dyDescent="0.3">
      <c r="A7" s="11"/>
      <c r="B7" s="12"/>
      <c r="C7" s="1"/>
      <c r="D7" s="5"/>
      <c r="E7" s="5"/>
      <c r="F7" s="5"/>
      <c r="G7" s="5"/>
      <c r="H7" s="5"/>
      <c r="I7" s="5"/>
      <c r="J7" s="150"/>
      <c r="K7" s="86"/>
      <c r="L7" s="12" t="str">
        <f>CHOOSE(A1,"Ist auszufüllen, wenn der Empfänger den Transport organisiert. (Incoterms E+F-Klauseln). Andernfalls kann Zollner ausfüllen.","Akkor kell kitölteni, ha a címzett szervezi a szállítást. (E+F Incoterms klauzula esetén). Egyéb esetben a Zollner is kitöltheti.","To be filled in, when consignee organizes the transport. (Incoterms E+F clauses). Otherwise Zollner can fill in.","A se completa, atunci când destinatarul organizează transportul. (clauzele Incoterms E+F). În caz contrar, poate fi completat de Zollner.")</f>
        <v>To be filled in, when consignee organizes the transport. (Incoterms E+F clauses). Otherwise Zollner can fill in.</v>
      </c>
      <c r="M7" s="5"/>
      <c r="N7" s="6"/>
      <c r="O7" s="5"/>
      <c r="P7" s="12"/>
      <c r="Q7" s="5"/>
      <c r="R7" s="12"/>
      <c r="S7" s="12"/>
      <c r="T7" s="12"/>
      <c r="U7" s="12"/>
      <c r="V7" s="12"/>
      <c r="W7" s="12"/>
      <c r="X7" s="12"/>
      <c r="Y7" s="12"/>
      <c r="AA7" s="8" t="b">
        <f t="shared" si="0"/>
        <v>1</v>
      </c>
      <c r="AB7" s="50"/>
    </row>
    <row r="8" spans="1:31" ht="13" x14ac:dyDescent="0.3">
      <c r="A8" s="11"/>
      <c r="B8" s="12"/>
      <c r="C8" s="1"/>
      <c r="D8" s="5"/>
      <c r="E8" s="5"/>
      <c r="F8" s="5"/>
      <c r="G8" s="5"/>
      <c r="H8" s="5"/>
      <c r="I8" s="5"/>
      <c r="J8" s="150"/>
      <c r="K8" s="84"/>
      <c r="L8" s="12" t="str">
        <f>CHOOSE(A1,"Kann von Zollner unabhängig von den vereinbarten Incoterms ausgefüllt werden.","Zollner is kitöltheti, függetlenül a megállapodott Incoterms-től","Can be filled by Zollner independent of the agreed Incoterms.","Poate fi completat de Zollner independent de Incoterms agreate")</f>
        <v>Can be filled by Zollner independent of the agreed Incoterms.</v>
      </c>
      <c r="M8" s="5"/>
      <c r="N8" s="6"/>
      <c r="O8" s="5"/>
      <c r="P8" s="12"/>
      <c r="Q8" s="5"/>
      <c r="R8" s="12"/>
      <c r="S8" s="12"/>
      <c r="T8" s="12"/>
      <c r="U8" s="12"/>
      <c r="V8" s="12"/>
      <c r="W8" s="12"/>
      <c r="X8" s="12"/>
      <c r="Y8" s="12"/>
      <c r="AA8" s="8" t="b">
        <f t="shared" si="0"/>
        <v>1</v>
      </c>
      <c r="AB8" s="50"/>
    </row>
    <row r="9" spans="1:31" ht="13" x14ac:dyDescent="0.3">
      <c r="A9" s="11"/>
      <c r="B9" s="12"/>
      <c r="C9" s="1"/>
      <c r="D9" s="5"/>
      <c r="E9" s="5"/>
      <c r="F9" s="5"/>
      <c r="G9" s="5"/>
      <c r="H9" s="5"/>
      <c r="I9" s="5"/>
      <c r="J9" s="116"/>
      <c r="K9" s="12"/>
      <c r="L9" s="12"/>
      <c r="M9" s="5"/>
      <c r="N9" s="6"/>
      <c r="O9" s="5"/>
      <c r="P9" s="12"/>
      <c r="Q9" s="5"/>
      <c r="R9" s="12"/>
      <c r="S9" s="12"/>
      <c r="T9" s="12"/>
      <c r="U9" s="12"/>
      <c r="V9" s="12"/>
      <c r="W9" s="12"/>
      <c r="X9" s="12"/>
      <c r="Y9" s="12"/>
      <c r="AA9" s="8" t="b">
        <f t="shared" si="0"/>
        <v>1</v>
      </c>
      <c r="AB9" s="50"/>
    </row>
    <row r="10" spans="1:31" ht="20" x14ac:dyDescent="0.4">
      <c r="A10" s="11"/>
      <c r="B10" s="60" t="str">
        <f>CHOOSE(A1,"I. BITTE FÜR eTRANSPORT AUSFÜLLEN","I. KITÖLTENDŐ eTRANSPORTHOZ","I. PLEASE COMPLETE FOR eTRANSPORT","I. VĂ RUGĂM SĂ COMPLETAȚI PENTRU eTRANSPORT")</f>
        <v>I. PLEASE COMPLETE FOR eTRANSPORT</v>
      </c>
      <c r="C10" s="61"/>
      <c r="D10" s="61"/>
      <c r="E10" s="61"/>
      <c r="F10" s="61"/>
      <c r="G10" s="61"/>
      <c r="H10" s="61"/>
      <c r="I10" s="61"/>
      <c r="J10" s="61"/>
      <c r="K10" s="61"/>
      <c r="L10" s="61"/>
      <c r="M10" s="61"/>
      <c r="N10" s="61"/>
      <c r="O10" s="61"/>
      <c r="P10" s="61"/>
      <c r="Q10" s="61"/>
      <c r="R10" s="61"/>
      <c r="S10" s="61"/>
      <c r="T10" s="61"/>
      <c r="U10" s="61"/>
      <c r="V10" s="61"/>
      <c r="W10" s="61"/>
      <c r="X10" s="61"/>
      <c r="Y10" s="12"/>
      <c r="AA10" s="8" t="b">
        <f t="shared" si="0"/>
        <v>1</v>
      </c>
      <c r="AB10" s="50"/>
    </row>
    <row r="11" spans="1:31" ht="13" x14ac:dyDescent="0.3">
      <c r="A11" s="11"/>
      <c r="B11" s="12"/>
      <c r="C11" s="1"/>
      <c r="D11" s="5"/>
      <c r="E11" s="5"/>
      <c r="F11" s="5"/>
      <c r="G11" s="5"/>
      <c r="H11" s="5"/>
      <c r="I11" s="5"/>
      <c r="J11" s="12"/>
      <c r="K11" s="12"/>
      <c r="L11" s="12"/>
      <c r="M11" s="12"/>
      <c r="N11" s="6"/>
      <c r="O11" s="5"/>
      <c r="P11" s="12"/>
      <c r="Q11" s="5"/>
      <c r="R11" s="12"/>
      <c r="S11" s="12"/>
      <c r="T11" s="12"/>
      <c r="U11" s="12"/>
      <c r="V11" s="12"/>
      <c r="W11" s="12"/>
      <c r="X11" s="12"/>
      <c r="Y11" s="12"/>
      <c r="AA11" s="8" t="b">
        <f t="shared" si="0"/>
        <v>1</v>
      </c>
      <c r="AB11" s="50"/>
    </row>
    <row r="12" spans="1:31" x14ac:dyDescent="0.25">
      <c r="A12" s="12"/>
      <c r="B12" s="12"/>
      <c r="C12" s="1"/>
      <c r="D12" s="87"/>
      <c r="E12" s="5"/>
      <c r="F12" s="5"/>
      <c r="G12" s="5"/>
      <c r="H12" s="5"/>
      <c r="I12" s="5"/>
      <c r="J12" s="5"/>
      <c r="K12" s="5"/>
      <c r="L12" s="12"/>
      <c r="M12" s="5"/>
      <c r="N12" s="6"/>
      <c r="O12" s="5"/>
      <c r="P12" s="12"/>
      <c r="Q12" s="5"/>
      <c r="R12" s="12"/>
      <c r="S12" s="12"/>
      <c r="T12" s="12"/>
      <c r="U12" s="12"/>
      <c r="V12" s="12"/>
      <c r="W12" s="12"/>
      <c r="X12" s="12"/>
      <c r="Y12" s="12"/>
      <c r="AA12" s="8" t="b">
        <f t="shared" si="0"/>
        <v>1</v>
      </c>
      <c r="AB12" s="50"/>
    </row>
    <row r="13" spans="1:31" s="37" customFormat="1" ht="32.25" customHeight="1" x14ac:dyDescent="0.25">
      <c r="A13" s="33"/>
      <c r="B13" s="145" t="str">
        <f>CHOOSE(A1,"ALLGEMEINES","ÁLTALÁNOS","GENERAL","GENERALITĂȚI")</f>
        <v>GENERAL</v>
      </c>
      <c r="C13" s="34"/>
      <c r="D13" s="122" t="str">
        <f>CHOOSE(A1,"RICHTUNG DER LIEFERUNG","SZÁLLÍTÁS IRÁNYA","DIRECTION OF TRADE","DIRECȚIA DE TRANSPORT")</f>
        <v>DIRECTION OF TRADE</v>
      </c>
      <c r="E13" s="35"/>
      <c r="F13" s="122" t="str">
        <f>CHOOSE(A1,"REGIONALE AUFTEILUNG","REGIONÁLIS FELOSZTÁS SZERINT","REGIONAL ALLOCATION","ALOCARE REGIONALĂ")</f>
        <v>REGIONAL ALLOCATION</v>
      </c>
      <c r="G13" s="35"/>
      <c r="H13" s="122" t="str">
        <f>CHOOSE(A1,"ART DER GESCHÄFTSTÄTIGKEIT","ÜZLETI TEVÉKENYSÉG TÍPUSA","TYPE OF BUSINESS OPERATION","TIP OPERATIUNE")</f>
        <v>TYPE OF BUSINESS OPERATION</v>
      </c>
      <c r="I13" s="35"/>
      <c r="J13" s="156" t="str">
        <f>CHOOSE(A1,"LIEFERKONDITION","SZÁLLÍTÁSI FELTÉTEL","TERMS OF DELIVERY","CONDIȚII DE LIVRARE")</f>
        <v>TERMS OF DELIVERY</v>
      </c>
      <c r="K13" s="156"/>
      <c r="L13" s="156"/>
      <c r="M13" s="35"/>
      <c r="N13" s="36"/>
      <c r="O13" s="35"/>
      <c r="P13" s="33"/>
      <c r="Q13" s="35"/>
      <c r="R13" s="33"/>
      <c r="S13" s="12"/>
      <c r="T13" s="12"/>
      <c r="U13" s="12"/>
      <c r="V13" s="12"/>
      <c r="W13" s="12"/>
      <c r="X13" s="12"/>
      <c r="Y13" s="12"/>
      <c r="AA13" s="8" t="b">
        <f t="shared" si="0"/>
        <v>1</v>
      </c>
      <c r="AB13" s="51"/>
      <c r="AD13" s="119" t="str">
        <f>IFERROR(IF(MATCH(DIRECTIA_TRANSPORT,'List selection'!$C$3:$G$3,0)&lt;=4,"Inbound",""),"")</f>
        <v/>
      </c>
      <c r="AE13" s="119" t="str">
        <f>+LEFT(TIP_OPERATIUNE,3)</f>
        <v/>
      </c>
    </row>
    <row r="14" spans="1:31" s="32" customFormat="1" ht="21" customHeight="1" x14ac:dyDescent="0.25">
      <c r="A14" s="29"/>
      <c r="B14" s="145"/>
      <c r="C14" s="28"/>
      <c r="D14" s="20"/>
      <c r="E14" s="28"/>
      <c r="F14" s="20"/>
      <c r="G14" s="28"/>
      <c r="H14" s="56"/>
      <c r="I14" s="28"/>
      <c r="J14" s="49"/>
      <c r="K14" s="155"/>
      <c r="L14" s="155"/>
      <c r="M14" s="28"/>
      <c r="N14" s="30"/>
      <c r="O14" s="28"/>
      <c r="P14" s="31"/>
      <c r="Q14" s="28"/>
      <c r="R14" s="31"/>
      <c r="S14" s="12"/>
      <c r="T14" s="12"/>
      <c r="U14" s="12"/>
      <c r="V14" s="12"/>
      <c r="W14" s="12"/>
      <c r="X14" s="12"/>
      <c r="Y14" s="12"/>
      <c r="AA14" s="8" t="b">
        <f t="shared" si="0"/>
        <v>1</v>
      </c>
      <c r="AB14" s="52"/>
      <c r="AD14" s="120" t="str">
        <f>IFERROR(IF(MATCH(DIRECTIA_TRANSPORT,'List selection'!$C$4:$G$4,0)&lt;5,"Outbound",""),"")</f>
        <v/>
      </c>
    </row>
    <row r="15" spans="1:31" ht="13" x14ac:dyDescent="0.3">
      <c r="A15" s="25"/>
      <c r="B15" s="145"/>
      <c r="C15" s="1"/>
      <c r="D15" s="9"/>
      <c r="E15" s="5"/>
      <c r="F15" s="10"/>
      <c r="G15" s="5"/>
      <c r="H15" s="10"/>
      <c r="I15" s="5"/>
      <c r="J15" s="5"/>
      <c r="K15" s="5"/>
      <c r="L15" s="12"/>
      <c r="M15" s="5"/>
      <c r="N15" s="4"/>
      <c r="O15" s="5"/>
      <c r="P15" s="12"/>
      <c r="Q15" s="5"/>
      <c r="R15" s="12"/>
      <c r="S15" s="12"/>
      <c r="T15" s="12"/>
      <c r="U15" s="12"/>
      <c r="V15" s="12"/>
      <c r="W15" s="12"/>
      <c r="X15" s="12"/>
      <c r="Y15" s="12"/>
      <c r="AA15" s="8" t="b">
        <f>+ISBLANK(AB15)</f>
        <v>1</v>
      </c>
      <c r="AB15" s="50"/>
      <c r="AD15" s="8">
        <f>+MATCH(TRUE,AA:AA,0)-1</f>
        <v>1</v>
      </c>
    </row>
    <row r="16" spans="1:31" s="37" customFormat="1" ht="32.25" customHeight="1" x14ac:dyDescent="0.25">
      <c r="A16" s="33"/>
      <c r="B16" s="145"/>
      <c r="C16" s="38"/>
      <c r="D16" s="122" t="str">
        <f>CHOOSE(A1,"ABHOLDATUM","FELVÉTEL DÁTUMA","PICK-UP DATE","DATA RIDICĂRII")</f>
        <v>PICK-UP DATE</v>
      </c>
      <c r="E16" s="39"/>
      <c r="F16" s="122" t="str">
        <f>CHOOSE(A1,"SENDUNGSNR./TRANSPORTNR.","KÜLDEMÉNY SZÁMA/TRANSZPORTSZÁM","SHIPMENT NO./TRANSPORT NO.","NR. DE EXPEDIȚIE/NR. DE TRANSPORT")</f>
        <v>SHIPMENT NO./TRANSPORT NO.</v>
      </c>
      <c r="G16" s="39"/>
      <c r="H16" s="122" t="str">
        <f>CHOOSE(A1,"GESCHÄFTSART","ÜGYLETTÍPUS","BUSINESS TYPE","TIPUL DE AFACERE")</f>
        <v>BUSINESS TYPE</v>
      </c>
      <c r="I16" s="39"/>
      <c r="J16" s="5"/>
      <c r="K16" s="39"/>
      <c r="L16" s="12"/>
      <c r="M16" s="39"/>
      <c r="N16" s="40"/>
      <c r="O16" s="39"/>
      <c r="P16" s="33"/>
      <c r="Q16" s="39"/>
      <c r="R16" s="33"/>
      <c r="S16" s="12"/>
      <c r="T16" s="12"/>
      <c r="U16" s="12"/>
      <c r="V16" s="12"/>
      <c r="W16" s="12"/>
      <c r="X16" s="12"/>
      <c r="Y16" s="12"/>
      <c r="AB16" s="51"/>
    </row>
    <row r="17" spans="1:30" s="32" customFormat="1" ht="21" customHeight="1" x14ac:dyDescent="0.25">
      <c r="A17" s="29"/>
      <c r="B17" s="145"/>
      <c r="C17" s="28"/>
      <c r="D17" s="144"/>
      <c r="E17" s="47"/>
      <c r="F17" s="58"/>
      <c r="G17" s="28"/>
      <c r="H17" s="20"/>
      <c r="I17" s="28"/>
      <c r="J17" s="28"/>
      <c r="K17" s="28"/>
      <c r="L17" s="28"/>
      <c r="M17" s="28"/>
      <c r="N17" s="28"/>
      <c r="O17" s="28"/>
      <c r="P17" s="31"/>
      <c r="Q17" s="28"/>
      <c r="R17" s="31"/>
      <c r="S17" s="12"/>
      <c r="T17" s="12"/>
      <c r="U17" s="12"/>
      <c r="V17" s="12"/>
      <c r="W17" s="12"/>
      <c r="X17" s="12"/>
      <c r="Y17" s="12"/>
      <c r="AB17" s="52"/>
      <c r="AD17" s="118"/>
    </row>
    <row r="18" spans="1:30" ht="15" customHeight="1" x14ac:dyDescent="0.3">
      <c r="A18" s="25"/>
      <c r="B18" s="25"/>
      <c r="C18" s="1"/>
      <c r="D18" s="5"/>
      <c r="E18" s="5"/>
      <c r="F18" s="5"/>
      <c r="G18" s="5"/>
      <c r="H18" s="5"/>
      <c r="I18" s="5"/>
      <c r="J18" s="5"/>
      <c r="K18" s="5"/>
      <c r="L18" s="4"/>
      <c r="M18" s="5"/>
      <c r="N18" s="4"/>
      <c r="O18" s="5"/>
      <c r="P18" s="12"/>
      <c r="Q18" s="5"/>
      <c r="R18" s="12"/>
      <c r="S18" s="12"/>
      <c r="T18" s="12"/>
      <c r="U18" s="12"/>
      <c r="V18" s="12"/>
      <c r="W18" s="12"/>
      <c r="X18" s="12"/>
      <c r="Y18" s="12"/>
    </row>
    <row r="19" spans="1:30" ht="15" customHeight="1" x14ac:dyDescent="0.3">
      <c r="A19" s="25"/>
      <c r="B19" s="25"/>
      <c r="C19" s="1"/>
      <c r="D19" s="5"/>
      <c r="E19" s="5"/>
      <c r="F19" s="5"/>
      <c r="G19" s="5"/>
      <c r="H19" s="5"/>
      <c r="I19" s="5"/>
      <c r="J19" s="5"/>
      <c r="K19" s="5"/>
      <c r="L19" s="4"/>
      <c r="M19" s="5"/>
      <c r="N19" s="4"/>
      <c r="O19" s="5"/>
      <c r="P19" s="12"/>
      <c r="Q19" s="5"/>
      <c r="R19" s="12"/>
      <c r="S19" s="12"/>
      <c r="T19" s="12"/>
      <c r="U19" s="12"/>
      <c r="V19" s="12"/>
      <c r="W19" s="12"/>
      <c r="X19" s="12"/>
      <c r="Y19" s="12"/>
    </row>
    <row r="20" spans="1:30" ht="13" x14ac:dyDescent="0.3">
      <c r="A20" s="25"/>
      <c r="B20" s="25"/>
      <c r="C20" s="1"/>
      <c r="D20" s="5"/>
      <c r="E20" s="5"/>
      <c r="F20" s="5"/>
      <c r="G20" s="5"/>
      <c r="H20" s="5"/>
      <c r="I20" s="5"/>
      <c r="J20" s="5"/>
      <c r="K20" s="5"/>
      <c r="L20" s="4"/>
      <c r="M20" s="5"/>
      <c r="N20" s="4"/>
      <c r="O20" s="5"/>
      <c r="P20" s="12"/>
      <c r="Q20" s="5"/>
      <c r="R20" s="12"/>
      <c r="S20" s="12"/>
      <c r="T20" s="12"/>
      <c r="U20" s="12"/>
      <c r="V20" s="12"/>
      <c r="W20" s="12"/>
      <c r="X20" s="12"/>
      <c r="Y20" s="12"/>
    </row>
    <row r="21" spans="1:30" s="42" customFormat="1" ht="37.5" customHeight="1" x14ac:dyDescent="0.25">
      <c r="A21" s="41"/>
      <c r="B21" s="145" t="str">
        <f>CHOOSE(A1,"SPEDITION / FRACHTFÜHRER","SZÁLLÍTMÁNYOZÓ / FUVAROTÓ","FREIGHT FORWARDER / CARRIER","EXPEDITOR DE MĂRFURI / TRANSPORTATOR")</f>
        <v>FREIGHT FORWARDER / CARRIER</v>
      </c>
      <c r="C21" s="38"/>
      <c r="D21" s="121" t="str">
        <f>CHOOSE(A1,"NAME DER SPEDITION / FRACHTFÜHRER","SZÁLLÍTMÁNYOZÓ / FUVAROZÓ NEVE","NAME OF FREIGHT FORWARDER / CARRIER","NUMELE EXPEDITORULUI DE MĂRFURI / TRANSPORTATORULUI")</f>
        <v>NAME OF FREIGHT FORWARDER / CARRIER</v>
      </c>
      <c r="E21" s="35"/>
      <c r="F21" s="121" t="str">
        <f>CHOOSE(A1,"STEUERNUMMER DER SPEDITION / FRACHTFÜHRER","SPEDÍCIÓ / FUVAROZÓ ADÓSZÁMA","TAX ID OF FREIGHT FORWARDER / CARRIER","CODUL DE IDENTIFICARE FISCALĂ AL EXPEDITORULUI/ TRANSPORTATORULUI")</f>
        <v>TAX ID OF FREIGHT FORWARDER / CARRIER</v>
      </c>
      <c r="G21" s="35"/>
      <c r="H21" s="121" t="str">
        <f>CHOOSE(A1,"SITZ (LAND) DER SPEDITION / FRACHTFÜHRER","SZÁLLÍTMÁNYOZÓ / FUVAROZÓ SZÉKHELYE (ORSZÁG)","REGISTERED OFFICE (COUNTRY) OF FREIGHT FORWARDER / CARRIER","SEDIUL SOCIAL (ȚARA) AL EXPEDITORULUI DE MĂRFURI / TRANSPORTATORULUI")</f>
        <v>REGISTERED OFFICE (COUNTRY) OF FREIGHT FORWARDER / CARRIER</v>
      </c>
      <c r="I21" s="35"/>
      <c r="J21" s="35"/>
      <c r="K21" s="35"/>
      <c r="L21" s="40"/>
      <c r="M21" s="35"/>
      <c r="N21" s="40"/>
      <c r="O21" s="35"/>
      <c r="P21" s="41"/>
      <c r="Q21" s="35"/>
      <c r="R21" s="41"/>
      <c r="S21" s="41"/>
      <c r="T21" s="41"/>
      <c r="U21" s="41"/>
      <c r="V21" s="41"/>
      <c r="W21" s="41"/>
      <c r="X21" s="41"/>
      <c r="Y21" s="12"/>
    </row>
    <row r="22" spans="1:30" s="32" customFormat="1" ht="21" customHeight="1" x14ac:dyDescent="0.25">
      <c r="A22" s="29"/>
      <c r="B22" s="145"/>
      <c r="C22" s="28"/>
      <c r="D22" s="73"/>
      <c r="E22" s="47"/>
      <c r="F22" s="73"/>
      <c r="G22" s="28"/>
      <c r="H22" s="73"/>
      <c r="I22" s="28"/>
      <c r="J22" s="28"/>
      <c r="K22" s="28"/>
      <c r="L22" s="28"/>
      <c r="M22" s="28"/>
      <c r="N22" s="28"/>
      <c r="O22" s="28"/>
      <c r="P22" s="31"/>
      <c r="Q22" s="28"/>
      <c r="R22" s="31"/>
      <c r="S22" s="31"/>
      <c r="T22" s="31"/>
      <c r="U22" s="31"/>
      <c r="V22" s="31"/>
      <c r="W22" s="31"/>
      <c r="X22" s="31"/>
      <c r="Y22" s="12"/>
    </row>
    <row r="23" spans="1:30" x14ac:dyDescent="0.25">
      <c r="A23" s="25"/>
      <c r="B23" s="25"/>
      <c r="C23" s="5"/>
      <c r="D23" s="5"/>
      <c r="E23" s="5"/>
      <c r="F23" s="5"/>
      <c r="G23" s="5"/>
      <c r="H23" s="5"/>
      <c r="I23" s="5"/>
      <c r="J23" s="5"/>
      <c r="K23" s="5"/>
      <c r="L23" s="7"/>
      <c r="M23" s="5"/>
      <c r="N23" s="7"/>
      <c r="O23" s="5"/>
      <c r="P23" s="12"/>
      <c r="Q23" s="5"/>
      <c r="R23" s="12"/>
      <c r="S23" s="12"/>
      <c r="T23" s="12"/>
      <c r="U23" s="12"/>
      <c r="V23" s="12"/>
      <c r="W23" s="12"/>
      <c r="X23" s="12"/>
      <c r="Y23" s="12"/>
    </row>
    <row r="24" spans="1:30" x14ac:dyDescent="0.25">
      <c r="A24" s="25"/>
      <c r="B24" s="25"/>
      <c r="C24" s="5"/>
      <c r="D24" s="5"/>
      <c r="E24" s="5"/>
      <c r="F24" s="5"/>
      <c r="G24" s="5"/>
      <c r="H24" s="5"/>
      <c r="I24" s="5"/>
      <c r="J24" s="5"/>
      <c r="K24" s="5"/>
      <c r="L24" s="7"/>
      <c r="M24" s="5"/>
      <c r="N24" s="7"/>
      <c r="O24" s="5"/>
      <c r="P24" s="12"/>
      <c r="Q24" s="5"/>
      <c r="R24" s="12"/>
      <c r="S24" s="12"/>
      <c r="T24" s="12"/>
      <c r="U24" s="12"/>
      <c r="V24" s="12"/>
      <c r="W24" s="12"/>
      <c r="X24" s="12"/>
      <c r="Y24" s="12"/>
    </row>
    <row r="25" spans="1:30" x14ac:dyDescent="0.25">
      <c r="A25" s="25"/>
      <c r="B25" s="25"/>
      <c r="C25" s="5"/>
      <c r="D25" s="5"/>
      <c r="E25" s="5"/>
      <c r="F25" s="5"/>
      <c r="G25" s="5"/>
      <c r="H25" s="5"/>
      <c r="I25" s="5"/>
      <c r="J25" s="5"/>
      <c r="K25" s="5"/>
      <c r="L25" s="7"/>
      <c r="M25" s="5"/>
      <c r="N25" s="7"/>
      <c r="O25" s="5"/>
      <c r="P25" s="12"/>
      <c r="Q25" s="5"/>
      <c r="R25" s="12"/>
      <c r="S25" s="12"/>
      <c r="T25" s="12"/>
      <c r="U25" s="12"/>
      <c r="V25" s="12"/>
      <c r="W25" s="12"/>
      <c r="X25" s="12"/>
      <c r="Y25" s="12"/>
    </row>
    <row r="26" spans="1:30" s="42" customFormat="1" ht="33" customHeight="1" x14ac:dyDescent="0.25">
      <c r="A26" s="41"/>
      <c r="B26" s="145" t="str">
        <f>CHOOSE(A1,"GESCHÄFTSPARTNER","ÜZLETI PARTNER","BUSINESS PARTNER","PARTENER DE AFACERI")</f>
        <v>BUSINESS PARTNER</v>
      </c>
      <c r="C26" s="38"/>
      <c r="D26" s="123" t="str">
        <f>CHOOSE(A1,"NAME DES GESCHÄFTSPARTNERS","ÜZLETI PARTNER NEVE","NAME OF BUSINESS PARTNER","NUMELE PARTENERULUI COMERCIAL")</f>
        <v>NAME OF BUSINESS PARTNER</v>
      </c>
      <c r="E26" s="35"/>
      <c r="F26" s="123" t="str">
        <f>CHOOSE(A1,"SAP PARTNERKODE DES GESCHÄFTSPARTNERS","ÜZLETI PARTNER SAP PARTNERKÓDJA","SAP PARTNER CODE OF BUSINESS PARTNER","COD PARTENER SAP AL PARTENERULUI DE AFACERI")</f>
        <v>SAP PARTNER CODE OF BUSINESS PARTNER</v>
      </c>
      <c r="G26" s="35"/>
      <c r="H26" s="123" t="str">
        <f>CHOOSE(A1,"STEUERNUMMER DES GESCHÄFTSPARTNERS","ÜZLETI PARTNER ADÓSZÁMA","TAX ID OF BUSINESS PARTNER","CODUL FISCAL AL PARTENERULUI DE AFACERI")</f>
        <v>TAX ID OF BUSINESS PARTNER</v>
      </c>
      <c r="I26" s="35"/>
      <c r="J26" s="125" t="str">
        <f>CHOOSE(A1,"SITZ (LAND) DES GESCHÄFTSPARTNERS","ÜZLETI PARTNER SZÉKHELYE (ORSZÁG)","REGISTERED OFFICE (COUNTRY) OF BUSINESS PARTNER","SEDIUL SOCIAL (ȚARĂ) AL PARTENERULUI DE AFACERI")</f>
        <v>REGISTERED OFFICE (COUNTRY) OF BUSINESS PARTNER</v>
      </c>
      <c r="K26" s="35"/>
      <c r="L26" s="40"/>
      <c r="M26" s="35"/>
      <c r="N26" s="40"/>
      <c r="O26" s="35"/>
      <c r="P26" s="41"/>
      <c r="Q26" s="35"/>
      <c r="R26" s="41"/>
      <c r="S26" s="41"/>
      <c r="T26" s="41"/>
      <c r="U26" s="41"/>
      <c r="V26" s="41"/>
      <c r="W26" s="41"/>
      <c r="X26" s="41"/>
      <c r="Y26" s="12"/>
    </row>
    <row r="27" spans="1:30" s="32" customFormat="1" ht="21" customHeight="1" x14ac:dyDescent="0.25">
      <c r="A27" s="29"/>
      <c r="B27" s="145"/>
      <c r="C27" s="28"/>
      <c r="D27" s="58"/>
      <c r="E27" s="47"/>
      <c r="F27" s="48"/>
      <c r="G27" s="47"/>
      <c r="H27" s="58"/>
      <c r="I27" s="47"/>
      <c r="J27" s="137"/>
      <c r="K27" s="28"/>
      <c r="L27" s="28"/>
      <c r="M27" s="28"/>
      <c r="N27" s="28"/>
      <c r="O27" s="28"/>
      <c r="P27" s="31"/>
      <c r="Q27" s="28"/>
      <c r="R27" s="31"/>
      <c r="S27" s="31"/>
      <c r="T27" s="31"/>
      <c r="U27" s="31"/>
      <c r="V27" s="31"/>
      <c r="W27" s="31"/>
      <c r="X27" s="31"/>
      <c r="Y27" s="12"/>
    </row>
    <row r="28" spans="1:30" x14ac:dyDescent="0.25">
      <c r="A28" s="25"/>
      <c r="B28" s="25"/>
      <c r="C28" s="5"/>
      <c r="D28" s="5"/>
      <c r="E28" s="5"/>
      <c r="F28" s="5"/>
      <c r="G28" s="5"/>
      <c r="H28" s="5"/>
      <c r="I28" s="5"/>
      <c r="J28" s="5"/>
      <c r="K28" s="5"/>
      <c r="L28" s="7"/>
      <c r="M28" s="5"/>
      <c r="N28" s="7"/>
      <c r="O28" s="5"/>
      <c r="P28" s="12"/>
      <c r="Q28" s="5"/>
      <c r="R28" s="12"/>
      <c r="S28" s="12"/>
      <c r="T28" s="12"/>
      <c r="U28" s="12"/>
      <c r="V28" s="12"/>
      <c r="W28" s="12"/>
      <c r="X28" s="12"/>
      <c r="Y28" s="12"/>
    </row>
    <row r="29" spans="1:30" x14ac:dyDescent="0.25">
      <c r="A29" s="25"/>
      <c r="B29" s="25"/>
      <c r="C29" s="5"/>
      <c r="D29" s="5"/>
      <c r="E29" s="5"/>
      <c r="F29" s="5"/>
      <c r="G29" s="5"/>
      <c r="H29" s="5"/>
      <c r="I29" s="5"/>
      <c r="J29" s="5"/>
      <c r="K29" s="5"/>
      <c r="L29" s="7"/>
      <c r="M29" s="5"/>
      <c r="N29" s="7"/>
      <c r="O29" s="5"/>
      <c r="P29" s="12"/>
      <c r="Q29" s="5"/>
      <c r="R29" s="12"/>
      <c r="S29" s="12"/>
      <c r="T29" s="12"/>
      <c r="U29" s="12"/>
      <c r="V29" s="12"/>
      <c r="W29" s="12"/>
      <c r="X29" s="12"/>
      <c r="Y29" s="12"/>
    </row>
    <row r="30" spans="1:30" x14ac:dyDescent="0.25">
      <c r="A30" s="25"/>
      <c r="B30" s="25"/>
      <c r="C30" s="5"/>
      <c r="D30" s="5"/>
      <c r="E30" s="5"/>
      <c r="F30" s="5"/>
      <c r="G30" s="5"/>
      <c r="H30" s="5"/>
      <c r="I30" s="5"/>
      <c r="J30" s="5"/>
      <c r="K30" s="5"/>
      <c r="L30" s="7"/>
      <c r="M30" s="5"/>
      <c r="N30" s="7"/>
      <c r="O30" s="5"/>
      <c r="P30" s="12"/>
      <c r="Q30" s="5"/>
      <c r="R30" s="12"/>
      <c r="S30" s="12"/>
      <c r="T30" s="12"/>
      <c r="U30" s="12"/>
      <c r="V30" s="12"/>
      <c r="W30" s="12"/>
      <c r="X30" s="12"/>
      <c r="Y30" s="12"/>
    </row>
    <row r="31" spans="1:30" s="42" customFormat="1" ht="32.25" customHeight="1" x14ac:dyDescent="0.25">
      <c r="A31" s="41"/>
      <c r="B31" s="145" t="str">
        <f>CHOOSE(A1,"FAHRZEUG","GÉPJÁRMŰ","VEHICLE","VEHICUL")</f>
        <v>VEHICLE</v>
      </c>
      <c r="C31" s="38"/>
      <c r="D31" s="97" t="str">
        <f>CHOOSE(A1,"ZUGFAHRZEUGSKENNZEICHEN","VONTATÓ RENDSZÁMA","TRUCK LICENSE PLATE NO.","NUMĂRUL DE ÎNMATRICULARE AL CAMIONULUI")</f>
        <v>TRUCK LICENSE PLATE NO.</v>
      </c>
      <c r="E31" s="35"/>
      <c r="F31" s="97" t="str">
        <f>CHOOSE(A1,"ANHÄNGERKENNZEICHEN 1","VONTATMÁNY RENDSZÁMA 1","TRAILER LICENSE PLATE NO. 1","NUMĂRUL DE ÎNMATRICULARE AL REMORCII. 1")</f>
        <v>TRAILER LICENSE PLATE NO. 1</v>
      </c>
      <c r="G31" s="35"/>
      <c r="H31" s="97" t="str">
        <f>CHOOSE(A1,"ANHÄNGERKENNZEICHEN 2","VONTATMÁNY RENDSZÁMA 2","TRAILER LICENSE PLATE NO. 2","NUMĂRUL DE ÎNMATRICULARE AL REMORCII. 2")</f>
        <v>TRAILER LICENSE PLATE NO. 2</v>
      </c>
      <c r="I31" s="35"/>
      <c r="J31" s="35"/>
      <c r="K31" s="35"/>
      <c r="L31" s="40"/>
      <c r="M31" s="35"/>
      <c r="N31" s="40"/>
      <c r="O31" s="35"/>
      <c r="P31" s="41"/>
      <c r="Q31" s="35"/>
      <c r="R31" s="41"/>
      <c r="S31" s="41"/>
      <c r="T31" s="41"/>
      <c r="U31" s="41"/>
      <c r="V31" s="41"/>
      <c r="W31" s="41"/>
      <c r="X31" s="41"/>
      <c r="Y31" s="12"/>
    </row>
    <row r="32" spans="1:30" s="32" customFormat="1" ht="21" customHeight="1" x14ac:dyDescent="0.25">
      <c r="A32" s="29"/>
      <c r="B32" s="145"/>
      <c r="C32" s="28"/>
      <c r="D32" s="73"/>
      <c r="E32" s="47"/>
      <c r="F32" s="73"/>
      <c r="G32" s="47"/>
      <c r="H32" s="73"/>
      <c r="I32" s="28"/>
      <c r="J32" s="28"/>
      <c r="K32" s="28"/>
      <c r="L32" s="28"/>
      <c r="M32" s="28"/>
      <c r="N32" s="28"/>
      <c r="O32" s="28"/>
      <c r="P32" s="31"/>
      <c r="Q32" s="28"/>
      <c r="R32" s="41"/>
      <c r="S32" s="31"/>
      <c r="T32" s="31"/>
      <c r="U32" s="31"/>
      <c r="V32" s="31"/>
      <c r="W32" s="31"/>
      <c r="X32" s="31"/>
      <c r="Y32" s="12"/>
    </row>
    <row r="33" spans="1:25" x14ac:dyDescent="0.25">
      <c r="A33" s="25"/>
      <c r="B33" s="25"/>
      <c r="C33" s="5"/>
      <c r="D33" s="5"/>
      <c r="E33" s="5"/>
      <c r="F33" s="5"/>
      <c r="G33" s="5"/>
      <c r="H33" s="5"/>
      <c r="I33" s="5"/>
      <c r="J33" s="5"/>
      <c r="K33" s="5"/>
      <c r="L33" s="7"/>
      <c r="M33" s="5"/>
      <c r="N33" s="7"/>
      <c r="O33" s="5"/>
      <c r="P33" s="12"/>
      <c r="Q33" s="5"/>
      <c r="R33" s="41"/>
      <c r="S33" s="12"/>
      <c r="T33" s="12"/>
      <c r="U33" s="12"/>
      <c r="V33" s="12"/>
      <c r="W33" s="12"/>
      <c r="X33" s="12"/>
      <c r="Y33" s="12"/>
    </row>
    <row r="34" spans="1:25" x14ac:dyDescent="0.25">
      <c r="A34" s="25"/>
      <c r="B34" s="25"/>
      <c r="C34" s="5"/>
      <c r="D34" s="5"/>
      <c r="E34" s="5"/>
      <c r="F34" s="5"/>
      <c r="G34" s="5"/>
      <c r="H34" s="5"/>
      <c r="I34" s="5"/>
      <c r="J34" s="5"/>
      <c r="K34" s="5"/>
      <c r="L34" s="7"/>
      <c r="M34" s="5"/>
      <c r="N34" s="7"/>
      <c r="O34" s="5"/>
      <c r="P34" s="12"/>
      <c r="Q34" s="5"/>
      <c r="R34" s="41"/>
      <c r="S34" s="12"/>
      <c r="T34" s="12"/>
      <c r="U34" s="12"/>
      <c r="V34" s="12"/>
      <c r="W34" s="12"/>
      <c r="X34" s="12"/>
      <c r="Y34" s="12"/>
    </row>
    <row r="35" spans="1:25" x14ac:dyDescent="0.25">
      <c r="A35" s="25"/>
      <c r="B35" s="25"/>
      <c r="C35" s="5"/>
      <c r="D35" s="5"/>
      <c r="E35" s="5"/>
      <c r="F35" s="5"/>
      <c r="G35" s="5"/>
      <c r="H35" s="5"/>
      <c r="I35" s="5"/>
      <c r="J35" s="5"/>
      <c r="K35" s="5"/>
      <c r="L35" s="7"/>
      <c r="M35" s="5"/>
      <c r="N35" s="7"/>
      <c r="O35" s="5"/>
      <c r="P35" s="12"/>
      <c r="Q35" s="5"/>
      <c r="R35" s="41"/>
      <c r="S35" s="12"/>
      <c r="T35" s="12"/>
      <c r="U35" s="12"/>
      <c r="V35" s="12"/>
      <c r="W35" s="12"/>
      <c r="X35" s="12"/>
      <c r="Y35" s="12"/>
    </row>
    <row r="36" spans="1:25" s="45" customFormat="1" ht="32.25" customHeight="1" x14ac:dyDescent="0.25">
      <c r="A36" s="43"/>
      <c r="B36" s="145" t="str">
        <f>CHOOSE(A1,"BE- UND ENTLADESTELLE","FEL-, LERAKÓHELY","LOADING-, UNLOADING PLACE","LOC DE ÎNCĂRCARE-, DESCĂRCARE")</f>
        <v>LOADING-, UNLOADING PLACE</v>
      </c>
      <c r="C36" s="38"/>
      <c r="D36" s="77" t="str">
        <f>CHOOSE(A1,"ZOLLNER RO - STANDORT","ZOLLNER RO - TELEPHELY","ZOLLNER RO - SITE","ZOLLNER RO - SITE")</f>
        <v>ZOLLNER RO - SITE</v>
      </c>
      <c r="E36" s="44"/>
      <c r="F36" s="77" t="str">
        <f>CHOOSE(A1,"OFFIZIELLER ADRESSE VON ZOLLNER RO - LANDKREIS ","ZOLLNER RO HIVATALOS CÍM - MEGYE","OFFICIAL ADDRESS OF ZOLLNER RO - COUNTY","ADRESA OFICIALĂ A LUI ZOLLNER RO - JUDEȚUL")</f>
        <v>OFFICIAL ADDRESS OF ZOLLNER RO - COUNTY</v>
      </c>
      <c r="G36" s="44"/>
      <c r="H36" s="77" t="str">
        <f>CHOOSE(A1,"OFFIZIELLER ADRESSE VON ZOLLNER RO - ORT ","ZOLLNER RO HIVATALOS CÍM - HELYSÉG","OFFICIAL ADDRESS OF ZOLLNER RO - CITY","ADRESA OFICIALĂ A ZOLLNER RO - ORAȘ")</f>
        <v>OFFICIAL ADDRESS OF ZOLLNER RO - CITY</v>
      </c>
      <c r="I36" s="44"/>
      <c r="J36" s="126" t="str">
        <f>CHOOSE(A1,"OFFIZIELLER ADRESSE VON ZOLLNER RO - PLZ ","ZOLLNER RO HIVATALOS CÍM - IRÁNYÍTÓSZÁM","OFFICIAL ADDRESS OF ZOLLNER RO - ZIP CODE","ADRESA OFICIALĂ A ZOLLNER RO - COD POȘTAL")</f>
        <v>OFFICIAL ADDRESS OF ZOLLNER RO - ZIP CODE</v>
      </c>
      <c r="K36" s="44"/>
      <c r="L36" s="77" t="str">
        <f>CHOOSE(A1,"OFFIZIELLER ADRESSE VON ZOLLNER RO - STRAßE ","ZOLLNER RO HIVATALOS CÍM - UTCA","OFFICIAL ADDRESS OF ZOLLNER RO - STREET","ADRESA OFICIALĂ A FIRMEI ZOLLNER RO - STRADA")</f>
        <v>OFFICIAL ADDRESS OF ZOLLNER RO - STREET</v>
      </c>
      <c r="M36" s="44"/>
      <c r="N36" s="77" t="str">
        <f>CHOOSE(A1,"OFFIZIELLER ADRESSE VON ZOLLNER RO - HAUSNR. ","ZOLLNER RO HIVATALOS CÍM - HÁZSZÁM","OFFICIAL ADDRESS OF ZOLLNER RO - HOUSE NO.","ADRESA OFICIALĂ A LUI ZOLLNER RO - CASA NR.")</f>
        <v>OFFICIAL ADDRESS OF ZOLLNER RO - HOUSE NO.</v>
      </c>
      <c r="O36" s="44"/>
      <c r="P36" s="77" t="str">
        <f>CHOOSE(A1,"OFFIZIELLER ADRESSE VON ZOLLNER RO - HALLE / RAMPE","ZOLLNER RO HIVATALOS CÍM - CSARNOK / RÁMPA","OFFICIAL ADDRESS OF ZOLLNER RO - BLDG. / RAMP","ADRESA OFICIALĂ A LUI ZOLLNER RO - CLĂDIRE / RAMPĂ")</f>
        <v>OFFICIAL ADDRESS OF ZOLLNER RO - BLDG. / RAMP</v>
      </c>
      <c r="Q36" s="44"/>
      <c r="R36" s="41"/>
      <c r="S36" s="43"/>
      <c r="T36" s="43"/>
      <c r="U36" s="43"/>
      <c r="V36" s="43"/>
      <c r="W36" s="43"/>
      <c r="X36" s="43"/>
      <c r="Y36" s="12"/>
    </row>
    <row r="37" spans="1:25" s="32" customFormat="1" ht="21" customHeight="1" x14ac:dyDescent="0.25">
      <c r="A37" s="29"/>
      <c r="B37" s="145"/>
      <c r="C37" s="28"/>
      <c r="D37" s="20" t="s">
        <v>52</v>
      </c>
      <c r="E37" s="28"/>
      <c r="F37" s="21" t="str">
        <f>IFERROR(VLOOKUP($D$37,'List selection'!$C$40:$I$41,6,0),"")</f>
        <v>Satu Mare</v>
      </c>
      <c r="G37" s="28"/>
      <c r="H37" s="21" t="str">
        <f>IFERROR(VLOOKUP($D$37,'List selection'!$C$40:$I$41,1,0),"")</f>
        <v>Satu Mare</v>
      </c>
      <c r="I37" s="28"/>
      <c r="J37" s="23">
        <f>IFERROR(VLOOKUP($D$37,'List selection'!$C$40:$I$41,5,0),"")</f>
        <v>440247</v>
      </c>
      <c r="K37" s="28"/>
      <c r="L37" s="22" t="str">
        <f>IFERROR(VLOOKUP($D$37,'List selection'!$C$40:$I$41,3,0),"")</f>
        <v xml:space="preserve">Parc Industrial Sud </v>
      </c>
      <c r="M37" s="28"/>
      <c r="N37" s="23" t="str">
        <f>IFERROR(VLOOKUP($D$37,'List selection'!$C$40:$I$41,4,0),"")</f>
        <v xml:space="preserve">nr. 10 </v>
      </c>
      <c r="O37" s="16"/>
      <c r="P37" s="20"/>
      <c r="Q37" s="31"/>
      <c r="R37" s="41"/>
      <c r="S37" s="31"/>
      <c r="T37" s="31"/>
      <c r="U37" s="31"/>
      <c r="V37" s="31"/>
      <c r="W37" s="31"/>
      <c r="X37" s="31"/>
      <c r="Y37" s="12"/>
    </row>
    <row r="38" spans="1:25" x14ac:dyDescent="0.25">
      <c r="A38" s="25"/>
      <c r="B38" s="145"/>
      <c r="C38" s="5"/>
      <c r="D38" s="5"/>
      <c r="E38" s="5"/>
      <c r="F38" s="5"/>
      <c r="G38" s="5"/>
      <c r="H38" s="5"/>
      <c r="I38" s="5"/>
      <c r="J38" s="5"/>
      <c r="K38" s="5"/>
      <c r="L38" s="7"/>
      <c r="M38" s="5"/>
      <c r="N38" s="7"/>
      <c r="O38" s="5"/>
      <c r="P38" s="12"/>
      <c r="Q38" s="5"/>
      <c r="R38" s="41"/>
      <c r="S38" s="12"/>
      <c r="T38" s="12"/>
      <c r="U38" s="12"/>
      <c r="V38" s="12"/>
      <c r="W38" s="12"/>
      <c r="X38" s="12"/>
      <c r="Y38" s="12"/>
    </row>
    <row r="39" spans="1:25" x14ac:dyDescent="0.25">
      <c r="A39" s="25"/>
      <c r="B39" s="145"/>
      <c r="C39" s="5"/>
      <c r="D39" s="5"/>
      <c r="E39" s="5"/>
      <c r="F39" s="5"/>
      <c r="G39" s="5"/>
      <c r="H39" s="5"/>
      <c r="I39" s="5"/>
      <c r="J39" s="5"/>
      <c r="K39" s="5"/>
      <c r="L39" s="7"/>
      <c r="M39" s="5"/>
      <c r="N39" s="7"/>
      <c r="O39" s="5"/>
      <c r="P39" s="12"/>
      <c r="Q39" s="5"/>
      <c r="R39" s="41"/>
      <c r="S39" s="12"/>
      <c r="T39" s="12"/>
      <c r="U39" s="12"/>
      <c r="V39" s="12"/>
      <c r="W39" s="12"/>
      <c r="X39" s="12"/>
      <c r="Y39" s="12"/>
    </row>
    <row r="40" spans="1:25" x14ac:dyDescent="0.25">
      <c r="A40" s="25"/>
      <c r="B40" s="145"/>
      <c r="C40" s="5"/>
      <c r="D40" s="5"/>
      <c r="E40" s="5"/>
      <c r="F40" s="5"/>
      <c r="G40" s="5"/>
      <c r="H40" s="5"/>
      <c r="I40" s="5"/>
      <c r="J40" s="5"/>
      <c r="K40" s="5"/>
      <c r="L40" s="7"/>
      <c r="M40" s="5"/>
      <c r="N40" s="7"/>
      <c r="O40" s="5"/>
      <c r="P40" s="12"/>
      <c r="Q40" s="5"/>
      <c r="R40" s="41"/>
      <c r="S40" s="12"/>
      <c r="T40" s="12"/>
      <c r="U40" s="12"/>
      <c r="V40" s="12"/>
      <c r="W40" s="12"/>
      <c r="X40" s="12"/>
      <c r="Y40" s="12"/>
    </row>
    <row r="41" spans="1:25" s="32" customFormat="1" ht="33" customHeight="1" thickBot="1" x14ac:dyDescent="0.3">
      <c r="A41" s="29"/>
      <c r="B41" s="145"/>
      <c r="C41" s="28"/>
      <c r="D41" s="77" t="str">
        <f>CHOOSE(A1,"PHYSISCHER GRENZÜBERGANG RO","FIZIKAI HATÁRÁTKELŐHELY RO","PHYSICAL BORDER CROSSING RO","TRECEREA FIZICĂ A FRONTIEREI RO")</f>
        <v>PHYSICAL BORDER CROSSING RO</v>
      </c>
      <c r="E41" s="28"/>
      <c r="F41" s="114" t="str">
        <f>CHOOSE(A1,"GRENZÜBERGANG RO | ZOLLSTELLEN ","HATÁRÁTKELŐHELY RO | VÁMHIVATALOK","BORDER CROSSING POINT RO | CUSTOMS OFFICES","PUNCT DE TRECERE A FRONTIEREI RO | BIROURI VAMALE")</f>
        <v>BORDER CROSSING POINT RO | CUSTOMS OFFICES</v>
      </c>
      <c r="G41" s="28"/>
      <c r="H41" s="126" t="str">
        <f>CHOOSE(A1,"ADRESSE EINES NATIONALEN STARTORTS IN RO - LANDKREIS ","EGY BELFÖLDI INDÍTÁSI HELY CÍME RO - MEGYE","ADDRESS OF A NATIONAL START LOCATION IN RO - COUNTY","ADRESA UNEI LOCAȚII NAȚIONALE DE PORNIRE ÎN RO - JUDEȚUL")</f>
        <v>ADDRESS OF A NATIONAL START LOCATION IN RO - COUNTY</v>
      </c>
      <c r="I41" s="28"/>
      <c r="J41" s="126" t="str">
        <f>CHOOSE(A1,"ADRESSE EINES NATIONALEN STARTORTS IN RO - ORT ","EGY BELFÖLDI INDÍTÁSI HELY CÍME RO - HELYSÉG","ADDRESS OF A NATIONAL START LOCATION IN RO - CITY","ADRESA OFICIALĂ A ZOLLNER RO - ORAȘ")</f>
        <v>ADDRESS OF A NATIONAL START LOCATION IN RO - CITY</v>
      </c>
      <c r="K41" s="5"/>
      <c r="L41" s="126" t="str">
        <f>CHOOSE(A1,"ADRESSE EINES NATIONALEN STARTORTS IN RO - PLZ ","EGY BELFÖLDI INDÍTÁSI HELY CÍME RO - IRÁNYÍTÓSZÁM","ADDRESS OF A NATIONAL START LOCATION IN RO - ZIP CODE","ADRESA OFICIALĂ A ZOLLNER RO - COD POȘTAL")</f>
        <v>ADDRESS OF A NATIONAL START LOCATION IN RO - ZIP CODE</v>
      </c>
      <c r="M41" s="44"/>
      <c r="N41" s="126" t="str">
        <f>CHOOSE(A1,"ADRESSE EINES NATIONALEN STARTORTS IN RO - STRAßE ","EGY BELFÖLDI INDÍTÁSI HELY CÍME RO - UTCA","ADDRESS OF A NATIONAL START LOCATION IN RO - STREET","ADRESA OFICIALĂ A FIRMEI ZOLLNER RO - STRADA")</f>
        <v>ADDRESS OF A NATIONAL START LOCATION IN RO - STREET</v>
      </c>
      <c r="O41" s="44"/>
      <c r="P41" s="126" t="str">
        <f>CHOOSE(A1,"ADRESSE EINES NATIONALEN STARTORTS IN RO - HAUSNR. ","EGY BELFÖLDI INDÍTÁSI HELY CÍME RO - HÁZSZÁM","ADDRESS OF A NATIONAL START LOCATION IN RO - HOUSE NO.","ADRESA OFICIALĂ A LUI ZOLLNER RO - CASA NR.")</f>
        <v>ADDRESS OF A NATIONAL START LOCATION IN RO - HOUSE NO.</v>
      </c>
      <c r="Q41" s="44"/>
      <c r="R41" s="126" t="str">
        <f>CHOOSE(A1,"ADRESSE EINES NATIONALEN STARTORTS IN RO - HALLE / RAMPE","EGY BELFÖLDI INDÍTÁSI HELY CÍME RO - CSARNOK / RÁMPA","ADDRESS OF A NATIONAL START LOCATION IN RO - BLDG. / RAMP","ZOLLNER RO - CLĂDIRE / RAMPĂ")</f>
        <v>ADDRESS OF A NATIONAL START LOCATION IN RO - BLDG. / RAMP</v>
      </c>
      <c r="S41" s="31"/>
      <c r="T41" s="31"/>
      <c r="U41" s="31"/>
      <c r="V41" s="31"/>
      <c r="W41" s="31"/>
      <c r="X41" s="31"/>
      <c r="Y41" s="12"/>
    </row>
    <row r="42" spans="1:25" ht="21" customHeight="1" thickBot="1" x14ac:dyDescent="0.45">
      <c r="A42" s="25"/>
      <c r="B42" s="25"/>
      <c r="C42" s="5"/>
      <c r="D42" s="73"/>
      <c r="E42" s="117" t="str">
        <f>CHOOSE(A1,"ODER","VAGY","OR","SAU")</f>
        <v>OR</v>
      </c>
      <c r="F42" s="73"/>
      <c r="G42" s="117" t="str">
        <f>CHOOSE(A1,"ODER","VAGY","OR","SAU")</f>
        <v>OR</v>
      </c>
      <c r="H42" s="73"/>
      <c r="I42" s="5"/>
      <c r="J42" s="73"/>
      <c r="K42" s="5"/>
      <c r="L42" s="138"/>
      <c r="M42" s="28"/>
      <c r="N42" s="139"/>
      <c r="O42" s="28"/>
      <c r="P42" s="138"/>
      <c r="Q42" s="16"/>
      <c r="R42" s="73"/>
      <c r="S42" s="12"/>
      <c r="T42" s="12"/>
      <c r="U42" s="79" t="str">
        <f>CHOOSE(A1,"WÄHRUNGSKURS","ÁTVÁLTÁSI ÁRFOLYAM","EXCHANGE RATE","RATA DE SCHIMB")</f>
        <v>EXCHANGE RATE</v>
      </c>
      <c r="V42" s="57"/>
      <c r="W42" s="12"/>
      <c r="X42" s="12"/>
      <c r="Y42" s="12"/>
    </row>
    <row r="43" spans="1:25" x14ac:dyDescent="0.25">
      <c r="A43" s="25"/>
      <c r="B43" s="25"/>
      <c r="C43" s="5"/>
      <c r="D43" s="5"/>
      <c r="E43" s="5"/>
      <c r="F43" s="5"/>
      <c r="G43" s="5"/>
      <c r="H43" s="5"/>
      <c r="I43" s="5"/>
      <c r="J43" s="5"/>
      <c r="K43" s="5"/>
      <c r="L43" s="7"/>
      <c r="M43" s="5"/>
      <c r="N43" s="7"/>
      <c r="O43" s="5"/>
      <c r="P43" s="12"/>
      <c r="Q43" s="5"/>
      <c r="R43" s="12"/>
      <c r="S43" s="12"/>
      <c r="T43" s="12"/>
      <c r="U43" s="12"/>
      <c r="V43" s="12"/>
      <c r="W43" s="12"/>
      <c r="X43" s="12"/>
      <c r="Y43" s="12"/>
    </row>
    <row r="44" spans="1:25" x14ac:dyDescent="0.25">
      <c r="A44" s="25"/>
      <c r="B44" s="25"/>
      <c r="C44" s="5"/>
      <c r="D44" s="5"/>
      <c r="E44" s="5"/>
      <c r="F44" s="5"/>
      <c r="G44" s="5"/>
      <c r="H44" s="5"/>
      <c r="I44" s="5"/>
      <c r="J44" s="5"/>
      <c r="K44" s="5"/>
      <c r="L44" s="7"/>
      <c r="M44" s="5"/>
      <c r="N44" s="7"/>
      <c r="O44" s="5"/>
      <c r="P44" s="12"/>
      <c r="Q44" s="5"/>
      <c r="R44" s="12"/>
      <c r="S44" s="12"/>
      <c r="T44" s="12"/>
      <c r="U44" s="12"/>
      <c r="V44" s="12"/>
      <c r="W44" s="12"/>
      <c r="X44" s="12"/>
      <c r="Y44" s="12"/>
    </row>
    <row r="45" spans="1:25" s="42" customFormat="1" ht="32.25" customHeight="1" x14ac:dyDescent="0.25">
      <c r="A45" s="41"/>
      <c r="B45" s="145" t="str">
        <f>CHOOSE(A1,"SENDUNGSDATEN","KÜLDEMÉNYADATOK","SHIPMENT DETAILS","DETALII DE EXPEDIERE")</f>
        <v>SHIPMENT DETAILS</v>
      </c>
      <c r="C45" s="38"/>
      <c r="D45" s="78" t="str">
        <f>CHOOSE(A1,"ZWECK DES VORGANGS","AZ ELJÁRÁS CÉLJA","PURPOSE OF THE OPERATION","SCOP OPERAȚIUNE")</f>
        <v>PURPOSE OF THE OPERATION</v>
      </c>
      <c r="E45" s="5"/>
      <c r="F45" s="78" t="str">
        <f>CHOOSE(A1,"ZOLLTARIFNUMMER","VÁMTARIFASZÁM","CUSTOMS TARIFF NO.","NUMĂRUL DIN TARIFUL VAMAL")</f>
        <v>CUSTOMS TARIFF NO.</v>
      </c>
      <c r="G45" s="35"/>
      <c r="H45" s="78" t="str">
        <f>CHOOSE(A1,"HANDELSÜBLICHE WARENBEZEICHNUNG","KERESKEDELMI ÁRUMEGNEVEZÉS","PRODUCT DESCRIPTION","DESCRIEREA PRODUSULUI")</f>
        <v>PRODUCT DESCRIPTION</v>
      </c>
      <c r="I45" s="35"/>
      <c r="J45" s="100" t="str">
        <f>CHOOSE(A1,"PRODUKTMENGE","TERMÉK MENNYISÉG","QUANTITY OF PRODUCT","CANTITATEA DE PRODUS")</f>
        <v>QUANTITY OF PRODUCT</v>
      </c>
      <c r="K45" s="5"/>
      <c r="L45" s="78" t="str">
        <f>CHOOSE(A1,"MENGENEINHEIT","MENNYISÉGI EGYSÉG","UNIT OF MEASUREMENT","UNITATE DE MĂSURĂ")</f>
        <v>UNIT OF MEASUREMENT</v>
      </c>
      <c r="M45" s="35"/>
      <c r="N45" s="78" t="str">
        <f>CHOOSE(A1,"NETTOGEWICHT (kg) / ZOLLTARIFNR.","NETTÓ TÖMEG (kg) / VÁMTARIFASZÁM","NET WEIGHT (kg) / CUSTOMS TARIFF NO.","GREUTATEA NETĂ (kg) / TARIF VAMAL NR.")</f>
        <v>NET WEIGHT (kg) / CUSTOMS TARIFF NO.</v>
      </c>
      <c r="O45" s="35"/>
      <c r="P45" s="78" t="str">
        <f>CHOOSE(A1,"BRUTTOGEWICHT (kg) / ZOLLTARIFNR.","BRUTTÓ TÖMEG (kg) / VÁMTARIFASZÁM","GROSS WEIGHT (kg) / CUSTOMS TARIFF NO.","GREUTATEA BRUTĂ (kg) / TARIF VAMAL NR.")</f>
        <v>GROSS WEIGHT (kg) / CUSTOMS TARIFF NO.</v>
      </c>
      <c r="Q45" s="35"/>
      <c r="R45" s="78" t="str">
        <f>CHOOSE(A1,"WARENWERT OHNE MWST / ZOLLTARIFNR.","ÁRUÉRTÉK ÁFA NÉLKÜL / VÁMTARIFASZÁM","GOODS VALUE WITHOUT VAT / CUSTOMS TARIFF NO.","VALOAREA MĂRFURILOR FĂRĂ TVA / TARIF VAMAL NR.")</f>
        <v>GOODS VALUE WITHOUT VAT / CUSTOMS TARIFF NO.</v>
      </c>
      <c r="S45" s="78" t="str">
        <f>CHOOSE(A1,"WÄHRUNG","VALUTANEM","CURRENCY","MONEDA")</f>
        <v>CURRENCY</v>
      </c>
      <c r="T45" s="12"/>
      <c r="U45" s="78" t="str">
        <f>CHOOSE(A1,"WARENWERT OHNE MWST / ZOLLTARIFNR.","ÁRUÉRTÉK ÁFA NÉLKÜL / VÁMTARIFASZÁM","GOODS VALUE WITHOUT VAT / CUSTOMS TARIFF NO.","VALOAREA MĂRFURILOR FĂRĂ TVA / TARIF VAMAL NR.")</f>
        <v>GOODS VALUE WITHOUT VAT / CUSTOMS TARIFF NO.</v>
      </c>
      <c r="V45" s="78" t="str">
        <f>CHOOSE(A1,"WÄHRUNG","VALUTANEM","CURRENCY","MONEDA")</f>
        <v>CURRENCY</v>
      </c>
      <c r="W45" s="12"/>
      <c r="X45" s="78" t="str">
        <f>CHOOSE(A1,"ZOLLNER REFERENZNR.","ZOLLNER REFERENCIASZÁM","ZOLLNER REFERENCE NO.","NR. DE REFERINȚĂ ZOLLNER")</f>
        <v>ZOLLNER REFERENCE NO.</v>
      </c>
      <c r="Y45" s="12"/>
    </row>
    <row r="46" spans="1:25" s="32" customFormat="1" ht="21" hidden="1" customHeight="1" x14ac:dyDescent="0.25">
      <c r="A46" s="29"/>
      <c r="B46" s="145"/>
      <c r="D46" s="102" t="s">
        <v>1056</v>
      </c>
      <c r="E46" s="5" t="s">
        <v>1068</v>
      </c>
      <c r="F46" s="58" t="s">
        <v>1057</v>
      </c>
      <c r="G46" s="28" t="s">
        <v>1048</v>
      </c>
      <c r="H46" s="58" t="s">
        <v>1058</v>
      </c>
      <c r="I46" s="28" t="s">
        <v>1049</v>
      </c>
      <c r="J46" s="99" t="s">
        <v>1059</v>
      </c>
      <c r="K46" s="5" t="s">
        <v>1050</v>
      </c>
      <c r="L46" s="99" t="s">
        <v>1060</v>
      </c>
      <c r="M46" s="28" t="s">
        <v>1051</v>
      </c>
      <c r="N46" s="58" t="s">
        <v>1061</v>
      </c>
      <c r="O46" s="28" t="s">
        <v>1052</v>
      </c>
      <c r="P46" s="58" t="s">
        <v>1062</v>
      </c>
      <c r="Q46" s="28" t="s">
        <v>1053</v>
      </c>
      <c r="R46" s="59" t="s">
        <v>1063</v>
      </c>
      <c r="S46" s="58" t="s">
        <v>1064</v>
      </c>
      <c r="T46" s="12" t="s">
        <v>1054</v>
      </c>
      <c r="U46" s="95" t="s">
        <v>1065</v>
      </c>
      <c r="V46" s="94" t="s">
        <v>1066</v>
      </c>
      <c r="W46" s="12" t="s">
        <v>1055</v>
      </c>
      <c r="X46" s="103" t="s">
        <v>1067</v>
      </c>
      <c r="Y46" s="12"/>
    </row>
    <row r="47" spans="1:25" s="32" customFormat="1" ht="21" customHeight="1" x14ac:dyDescent="0.25">
      <c r="A47" s="29"/>
      <c r="B47" s="145"/>
      <c r="C47" s="28">
        <v>1</v>
      </c>
      <c r="D47" s="115"/>
      <c r="E47" s="5"/>
      <c r="F47" s="58"/>
      <c r="G47" s="104"/>
      <c r="H47" s="58"/>
      <c r="I47" s="105"/>
      <c r="J47" s="109"/>
      <c r="K47" s="110"/>
      <c r="L47" s="109"/>
      <c r="M47" s="104"/>
      <c r="N47" s="109"/>
      <c r="O47" s="104"/>
      <c r="P47" s="109"/>
      <c r="Q47" s="104"/>
      <c r="R47" s="109"/>
      <c r="S47" s="58"/>
      <c r="T47" s="106"/>
      <c r="U47" s="140" t="str">
        <f>IF(BUNURI_TRANSPORTATE[[#This Row],[VALOARE_VALUTA]]="","",ROUND(BUNURI_TRANSPORTATE[[#This Row],[VALOARE_VALUTA]]*RATA_SCHIMB,0))</f>
        <v/>
      </c>
      <c r="V47" s="94" t="s">
        <v>72</v>
      </c>
      <c r="W47" s="106"/>
      <c r="X47" s="103"/>
      <c r="Y47" s="12"/>
    </row>
    <row r="48" spans="1:25" s="32" customFormat="1" ht="21" customHeight="1" x14ac:dyDescent="0.25">
      <c r="A48" s="29"/>
      <c r="B48" s="145"/>
      <c r="C48" s="28">
        <v>2</v>
      </c>
      <c r="D48" s="115"/>
      <c r="E48" s="5"/>
      <c r="F48" s="58"/>
      <c r="G48" s="104"/>
      <c r="H48" s="58"/>
      <c r="I48" s="105"/>
      <c r="J48" s="109"/>
      <c r="K48" s="110"/>
      <c r="L48" s="109"/>
      <c r="M48" s="104"/>
      <c r="N48" s="109"/>
      <c r="O48" s="104"/>
      <c r="P48" s="109"/>
      <c r="Q48" s="104"/>
      <c r="R48" s="109"/>
      <c r="S48" s="58"/>
      <c r="T48" s="106"/>
      <c r="U48" s="140" t="str">
        <f>IF(BUNURI_TRANSPORTATE[[#This Row],[VALOARE_VALUTA]]="","",ROUND(BUNURI_TRANSPORTATE[[#This Row],[VALOARE_VALUTA]]*RATA_SCHIMB,0))</f>
        <v/>
      </c>
      <c r="V48" s="94" t="s">
        <v>72</v>
      </c>
      <c r="W48" s="106"/>
      <c r="X48" s="103"/>
      <c r="Y48" s="12"/>
    </row>
    <row r="49" spans="1:25" s="32" customFormat="1" ht="21" customHeight="1" x14ac:dyDescent="0.25">
      <c r="A49" s="29"/>
      <c r="B49" s="145"/>
      <c r="C49" s="28">
        <v>3</v>
      </c>
      <c r="D49" s="115"/>
      <c r="E49" s="5"/>
      <c r="F49" s="58"/>
      <c r="G49" s="104"/>
      <c r="H49" s="58"/>
      <c r="I49" s="105"/>
      <c r="J49" s="109"/>
      <c r="K49" s="110"/>
      <c r="L49" s="109"/>
      <c r="M49" s="104"/>
      <c r="N49" s="109"/>
      <c r="O49" s="104"/>
      <c r="P49" s="109"/>
      <c r="Q49" s="104"/>
      <c r="R49" s="109"/>
      <c r="S49" s="58"/>
      <c r="T49" s="106"/>
      <c r="U49" s="140" t="str">
        <f>IF(BUNURI_TRANSPORTATE[[#This Row],[VALOARE_VALUTA]]="","",ROUND(BUNURI_TRANSPORTATE[[#This Row],[VALOARE_VALUTA]]*RATA_SCHIMB,0))</f>
        <v/>
      </c>
      <c r="V49" s="94" t="s">
        <v>72</v>
      </c>
      <c r="W49" s="106"/>
      <c r="X49" s="103"/>
      <c r="Y49" s="12"/>
    </row>
    <row r="50" spans="1:25" s="32" customFormat="1" ht="21" customHeight="1" x14ac:dyDescent="0.25">
      <c r="A50" s="29"/>
      <c r="B50" s="145"/>
      <c r="C50" s="28">
        <v>4</v>
      </c>
      <c r="D50" s="115"/>
      <c r="E50" s="5"/>
      <c r="F50" s="58"/>
      <c r="G50" s="104"/>
      <c r="H50" s="58"/>
      <c r="I50" s="105"/>
      <c r="J50" s="109"/>
      <c r="K50" s="110"/>
      <c r="L50" s="109"/>
      <c r="M50" s="104"/>
      <c r="N50" s="109"/>
      <c r="O50" s="104"/>
      <c r="P50" s="109"/>
      <c r="Q50" s="104"/>
      <c r="R50" s="109"/>
      <c r="S50" s="58"/>
      <c r="T50" s="106"/>
      <c r="U50" s="140" t="str">
        <f>IF(BUNURI_TRANSPORTATE[[#This Row],[VALOARE_VALUTA]]="","",ROUND(BUNURI_TRANSPORTATE[[#This Row],[VALOARE_VALUTA]]*RATA_SCHIMB,0))</f>
        <v/>
      </c>
      <c r="V50" s="94" t="s">
        <v>72</v>
      </c>
      <c r="W50" s="106"/>
      <c r="X50" s="103"/>
      <c r="Y50" s="12"/>
    </row>
    <row r="51" spans="1:25" s="32" customFormat="1" ht="21" customHeight="1" x14ac:dyDescent="0.25">
      <c r="A51" s="29"/>
      <c r="B51" s="145"/>
      <c r="C51" s="28">
        <v>5</v>
      </c>
      <c r="D51" s="115"/>
      <c r="E51" s="5"/>
      <c r="F51" s="58"/>
      <c r="G51" s="104"/>
      <c r="H51" s="58"/>
      <c r="I51" s="105"/>
      <c r="J51" s="109"/>
      <c r="K51" s="110"/>
      <c r="L51" s="109"/>
      <c r="M51" s="104"/>
      <c r="N51" s="109"/>
      <c r="O51" s="104"/>
      <c r="P51" s="109"/>
      <c r="Q51" s="104"/>
      <c r="R51" s="109"/>
      <c r="S51" s="58"/>
      <c r="T51" s="106"/>
      <c r="U51" s="140" t="str">
        <f>IF(BUNURI_TRANSPORTATE[[#This Row],[VALOARE_VALUTA]]="","",ROUND(BUNURI_TRANSPORTATE[[#This Row],[VALOARE_VALUTA]]*RATA_SCHIMB,0))</f>
        <v/>
      </c>
      <c r="V51" s="94" t="s">
        <v>72</v>
      </c>
      <c r="W51" s="106"/>
      <c r="X51" s="103"/>
      <c r="Y51" s="12"/>
    </row>
    <row r="52" spans="1:25" s="32" customFormat="1" ht="21" customHeight="1" x14ac:dyDescent="0.25">
      <c r="A52" s="29"/>
      <c r="B52" s="145"/>
      <c r="C52" s="28">
        <v>6</v>
      </c>
      <c r="D52" s="115"/>
      <c r="E52" s="5"/>
      <c r="F52" s="58"/>
      <c r="G52" s="104"/>
      <c r="H52" s="58"/>
      <c r="I52" s="105"/>
      <c r="J52" s="109"/>
      <c r="K52" s="110"/>
      <c r="L52" s="109"/>
      <c r="M52" s="104"/>
      <c r="N52" s="109"/>
      <c r="O52" s="104"/>
      <c r="P52" s="109"/>
      <c r="Q52" s="104"/>
      <c r="R52" s="109"/>
      <c r="S52" s="58"/>
      <c r="T52" s="106"/>
      <c r="U52" s="140" t="str">
        <f>IF(BUNURI_TRANSPORTATE[[#This Row],[VALOARE_VALUTA]]="","",ROUND(BUNURI_TRANSPORTATE[[#This Row],[VALOARE_VALUTA]]*RATA_SCHIMB,0))</f>
        <v/>
      </c>
      <c r="V52" s="94" t="s">
        <v>72</v>
      </c>
      <c r="W52" s="106"/>
      <c r="X52" s="103"/>
      <c r="Y52" s="12"/>
    </row>
    <row r="53" spans="1:25" s="32" customFormat="1" ht="21" customHeight="1" x14ac:dyDescent="0.25">
      <c r="A53" s="29"/>
      <c r="B53" s="145"/>
      <c r="C53" s="28">
        <v>7</v>
      </c>
      <c r="D53" s="115"/>
      <c r="E53" s="5"/>
      <c r="F53" s="58"/>
      <c r="G53" s="104"/>
      <c r="H53" s="58"/>
      <c r="I53" s="105"/>
      <c r="J53" s="109"/>
      <c r="K53" s="110"/>
      <c r="L53" s="109"/>
      <c r="M53" s="104"/>
      <c r="N53" s="109"/>
      <c r="O53" s="104"/>
      <c r="P53" s="109"/>
      <c r="Q53" s="104"/>
      <c r="R53" s="109"/>
      <c r="S53" s="58"/>
      <c r="T53" s="106"/>
      <c r="U53" s="140" t="str">
        <f>IF(BUNURI_TRANSPORTATE[[#This Row],[VALOARE_VALUTA]]="","",ROUND(BUNURI_TRANSPORTATE[[#This Row],[VALOARE_VALUTA]]*RATA_SCHIMB,0))</f>
        <v/>
      </c>
      <c r="V53" s="94" t="s">
        <v>72</v>
      </c>
      <c r="W53" s="106"/>
      <c r="X53" s="103"/>
      <c r="Y53" s="12"/>
    </row>
    <row r="54" spans="1:25" s="32" customFormat="1" ht="21" customHeight="1" x14ac:dyDescent="0.25">
      <c r="A54" s="29"/>
      <c r="B54" s="145"/>
      <c r="C54" s="28">
        <v>8</v>
      </c>
      <c r="D54" s="115"/>
      <c r="E54" s="5"/>
      <c r="F54" s="58"/>
      <c r="G54" s="104"/>
      <c r="H54" s="58"/>
      <c r="I54" s="105"/>
      <c r="J54" s="109"/>
      <c r="K54" s="110"/>
      <c r="L54" s="109"/>
      <c r="M54" s="104"/>
      <c r="N54" s="109"/>
      <c r="O54" s="104"/>
      <c r="P54" s="109"/>
      <c r="Q54" s="104"/>
      <c r="R54" s="109"/>
      <c r="S54" s="58"/>
      <c r="T54" s="106"/>
      <c r="U54" s="140" t="str">
        <f>IF(BUNURI_TRANSPORTATE[[#This Row],[VALOARE_VALUTA]]="","",ROUND(BUNURI_TRANSPORTATE[[#This Row],[VALOARE_VALUTA]]*RATA_SCHIMB,0))</f>
        <v/>
      </c>
      <c r="V54" s="94" t="s">
        <v>72</v>
      </c>
      <c r="W54" s="106"/>
      <c r="X54" s="103"/>
      <c r="Y54" s="12"/>
    </row>
    <row r="55" spans="1:25" s="32" customFormat="1" ht="21" customHeight="1" x14ac:dyDescent="0.25">
      <c r="A55" s="29"/>
      <c r="B55" s="145"/>
      <c r="C55" s="28">
        <v>9</v>
      </c>
      <c r="D55" s="115"/>
      <c r="E55" s="5"/>
      <c r="F55" s="58"/>
      <c r="G55" s="104"/>
      <c r="H55" s="58"/>
      <c r="I55" s="105"/>
      <c r="J55" s="109"/>
      <c r="K55" s="110"/>
      <c r="L55" s="109"/>
      <c r="M55" s="104"/>
      <c r="N55" s="109"/>
      <c r="O55" s="104"/>
      <c r="P55" s="109"/>
      <c r="Q55" s="104"/>
      <c r="R55" s="109"/>
      <c r="S55" s="58"/>
      <c r="T55" s="106"/>
      <c r="U55" s="140" t="str">
        <f>IF(BUNURI_TRANSPORTATE[[#This Row],[VALOARE_VALUTA]]="","",ROUND(BUNURI_TRANSPORTATE[[#This Row],[VALOARE_VALUTA]]*RATA_SCHIMB,0))</f>
        <v/>
      </c>
      <c r="V55" s="94" t="s">
        <v>72</v>
      </c>
      <c r="W55" s="106"/>
      <c r="X55" s="103"/>
      <c r="Y55" s="12"/>
    </row>
    <row r="56" spans="1:25" s="32" customFormat="1" ht="21" customHeight="1" x14ac:dyDescent="0.25">
      <c r="A56" s="29"/>
      <c r="B56" s="145"/>
      <c r="C56" s="28">
        <v>10</v>
      </c>
      <c r="D56" s="115"/>
      <c r="E56" s="5"/>
      <c r="F56" s="58"/>
      <c r="G56" s="104"/>
      <c r="H56" s="58"/>
      <c r="I56" s="105"/>
      <c r="J56" s="109"/>
      <c r="K56" s="110"/>
      <c r="L56" s="109"/>
      <c r="M56" s="104"/>
      <c r="N56" s="109"/>
      <c r="O56" s="104"/>
      <c r="P56" s="109"/>
      <c r="Q56" s="104"/>
      <c r="R56" s="109"/>
      <c r="S56" s="58"/>
      <c r="T56" s="106"/>
      <c r="U56" s="140" t="str">
        <f>IF(BUNURI_TRANSPORTATE[[#This Row],[VALOARE_VALUTA]]="","",ROUND(BUNURI_TRANSPORTATE[[#This Row],[VALOARE_VALUTA]]*RATA_SCHIMB,0))</f>
        <v/>
      </c>
      <c r="V56" s="94" t="s">
        <v>72</v>
      </c>
      <c r="W56" s="106"/>
      <c r="X56" s="103"/>
      <c r="Y56" s="12"/>
    </row>
    <row r="57" spans="1:25" s="32" customFormat="1" ht="21" customHeight="1" x14ac:dyDescent="0.25">
      <c r="A57" s="29"/>
      <c r="B57" s="145"/>
      <c r="C57" s="28">
        <v>11</v>
      </c>
      <c r="D57" s="115"/>
      <c r="E57" s="5"/>
      <c r="F57" s="58"/>
      <c r="G57" s="104"/>
      <c r="H57" s="58"/>
      <c r="I57" s="105"/>
      <c r="J57" s="109"/>
      <c r="K57" s="110"/>
      <c r="L57" s="109"/>
      <c r="M57" s="104"/>
      <c r="N57" s="109"/>
      <c r="O57" s="104"/>
      <c r="P57" s="109"/>
      <c r="Q57" s="104"/>
      <c r="R57" s="109"/>
      <c r="S57" s="58"/>
      <c r="T57" s="106"/>
      <c r="U57" s="140" t="str">
        <f>IF(BUNURI_TRANSPORTATE[[#This Row],[VALOARE_VALUTA]]="","",ROUND(BUNURI_TRANSPORTATE[[#This Row],[VALOARE_VALUTA]]*RATA_SCHIMB,0))</f>
        <v/>
      </c>
      <c r="V57" s="94" t="s">
        <v>72</v>
      </c>
      <c r="W57" s="106"/>
      <c r="X57" s="103"/>
      <c r="Y57" s="12"/>
    </row>
    <row r="58" spans="1:25" s="32" customFormat="1" ht="21" customHeight="1" x14ac:dyDescent="0.25">
      <c r="A58" s="29"/>
      <c r="B58" s="145"/>
      <c r="C58" s="28">
        <v>12</v>
      </c>
      <c r="D58" s="115"/>
      <c r="E58" s="5"/>
      <c r="F58" s="58"/>
      <c r="G58" s="104"/>
      <c r="H58" s="58"/>
      <c r="I58" s="105"/>
      <c r="J58" s="109"/>
      <c r="K58" s="110"/>
      <c r="L58" s="109"/>
      <c r="M58" s="104"/>
      <c r="N58" s="109"/>
      <c r="O58" s="104"/>
      <c r="P58" s="109"/>
      <c r="Q58" s="104"/>
      <c r="R58" s="109"/>
      <c r="S58" s="58"/>
      <c r="T58" s="106"/>
      <c r="U58" s="140" t="str">
        <f>IF(BUNURI_TRANSPORTATE[[#This Row],[VALOARE_VALUTA]]="","",ROUND(BUNURI_TRANSPORTATE[[#This Row],[VALOARE_VALUTA]]*RATA_SCHIMB,0))</f>
        <v/>
      </c>
      <c r="V58" s="94" t="s">
        <v>72</v>
      </c>
      <c r="W58" s="106"/>
      <c r="X58" s="103"/>
      <c r="Y58" s="12"/>
    </row>
    <row r="59" spans="1:25" s="32" customFormat="1" ht="21" customHeight="1" x14ac:dyDescent="0.25">
      <c r="A59" s="29"/>
      <c r="B59" s="145"/>
      <c r="C59" s="28">
        <v>13</v>
      </c>
      <c r="D59" s="115"/>
      <c r="E59" s="5"/>
      <c r="F59" s="58"/>
      <c r="G59" s="104"/>
      <c r="H59" s="58"/>
      <c r="I59" s="105"/>
      <c r="J59" s="109"/>
      <c r="K59" s="110"/>
      <c r="L59" s="109"/>
      <c r="M59" s="104"/>
      <c r="N59" s="109"/>
      <c r="O59" s="104"/>
      <c r="P59" s="109"/>
      <c r="Q59" s="104"/>
      <c r="R59" s="109"/>
      <c r="S59" s="58"/>
      <c r="T59" s="106"/>
      <c r="U59" s="140" t="str">
        <f>IF(BUNURI_TRANSPORTATE[[#This Row],[VALOARE_VALUTA]]="","",ROUND(BUNURI_TRANSPORTATE[[#This Row],[VALOARE_VALUTA]]*RATA_SCHIMB,0))</f>
        <v/>
      </c>
      <c r="V59" s="94" t="s">
        <v>72</v>
      </c>
      <c r="W59" s="106"/>
      <c r="X59" s="103"/>
      <c r="Y59" s="12"/>
    </row>
    <row r="60" spans="1:25" s="32" customFormat="1" ht="21" customHeight="1" x14ac:dyDescent="0.25">
      <c r="A60" s="29"/>
      <c r="B60" s="145"/>
      <c r="C60" s="28">
        <v>14</v>
      </c>
      <c r="D60" s="115"/>
      <c r="E60" s="5"/>
      <c r="F60" s="58"/>
      <c r="G60" s="104"/>
      <c r="H60" s="58"/>
      <c r="I60" s="105"/>
      <c r="J60" s="109"/>
      <c r="K60" s="110"/>
      <c r="L60" s="109"/>
      <c r="M60" s="104"/>
      <c r="N60" s="109"/>
      <c r="O60" s="104"/>
      <c r="P60" s="109"/>
      <c r="Q60" s="104"/>
      <c r="R60" s="109"/>
      <c r="S60" s="58"/>
      <c r="T60" s="106"/>
      <c r="U60" s="140" t="str">
        <f>IF(BUNURI_TRANSPORTATE[[#This Row],[VALOARE_VALUTA]]="","",ROUND(BUNURI_TRANSPORTATE[[#This Row],[VALOARE_VALUTA]]*RATA_SCHIMB,0))</f>
        <v/>
      </c>
      <c r="V60" s="94" t="s">
        <v>72</v>
      </c>
      <c r="W60" s="106"/>
      <c r="X60" s="103"/>
      <c r="Y60" s="12"/>
    </row>
    <row r="61" spans="1:25" s="32" customFormat="1" ht="21" customHeight="1" x14ac:dyDescent="0.25">
      <c r="A61" s="29"/>
      <c r="B61" s="145"/>
      <c r="C61" s="28">
        <v>15</v>
      </c>
      <c r="D61" s="115"/>
      <c r="E61" s="5"/>
      <c r="F61" s="58"/>
      <c r="G61" s="104"/>
      <c r="H61" s="58"/>
      <c r="I61" s="105"/>
      <c r="J61" s="109"/>
      <c r="K61" s="110"/>
      <c r="L61" s="109"/>
      <c r="M61" s="104"/>
      <c r="N61" s="109"/>
      <c r="O61" s="104"/>
      <c r="P61" s="109"/>
      <c r="Q61" s="104"/>
      <c r="R61" s="109"/>
      <c r="S61" s="58"/>
      <c r="T61" s="106"/>
      <c r="U61" s="140" t="str">
        <f>IF(BUNURI_TRANSPORTATE[[#This Row],[VALOARE_VALUTA]]="","",ROUND(BUNURI_TRANSPORTATE[[#This Row],[VALOARE_VALUTA]]*RATA_SCHIMB,0))</f>
        <v/>
      </c>
      <c r="V61" s="94" t="s">
        <v>72</v>
      </c>
      <c r="W61" s="106"/>
      <c r="X61" s="103"/>
      <c r="Y61" s="12"/>
    </row>
    <row r="62" spans="1:25" s="32" customFormat="1" ht="21" customHeight="1" x14ac:dyDescent="0.25">
      <c r="A62" s="29"/>
      <c r="B62" s="145"/>
      <c r="C62" s="28">
        <v>16</v>
      </c>
      <c r="D62" s="115"/>
      <c r="E62" s="5"/>
      <c r="F62" s="58"/>
      <c r="G62" s="104"/>
      <c r="H62" s="58"/>
      <c r="I62" s="105"/>
      <c r="J62" s="109"/>
      <c r="K62" s="110"/>
      <c r="L62" s="109"/>
      <c r="M62" s="104"/>
      <c r="N62" s="109"/>
      <c r="O62" s="104"/>
      <c r="P62" s="109"/>
      <c r="Q62" s="104"/>
      <c r="R62" s="109"/>
      <c r="S62" s="58"/>
      <c r="T62" s="106"/>
      <c r="U62" s="140" t="str">
        <f>IF(BUNURI_TRANSPORTATE[[#This Row],[VALOARE_VALUTA]]="","",ROUND(BUNURI_TRANSPORTATE[[#This Row],[VALOARE_VALUTA]]*RATA_SCHIMB,0))</f>
        <v/>
      </c>
      <c r="V62" s="94" t="s">
        <v>72</v>
      </c>
      <c r="W62" s="106"/>
      <c r="X62" s="103"/>
      <c r="Y62" s="12"/>
    </row>
    <row r="63" spans="1:25" s="32" customFormat="1" ht="21" customHeight="1" x14ac:dyDescent="0.25">
      <c r="A63" s="29"/>
      <c r="B63" s="145"/>
      <c r="C63" s="28">
        <v>17</v>
      </c>
      <c r="D63" s="115"/>
      <c r="E63" s="5"/>
      <c r="F63" s="58"/>
      <c r="G63" s="104"/>
      <c r="H63" s="58"/>
      <c r="I63" s="105"/>
      <c r="J63" s="109"/>
      <c r="K63" s="110"/>
      <c r="L63" s="109"/>
      <c r="M63" s="104"/>
      <c r="N63" s="109"/>
      <c r="O63" s="104"/>
      <c r="P63" s="109"/>
      <c r="Q63" s="104"/>
      <c r="R63" s="109"/>
      <c r="S63" s="58"/>
      <c r="T63" s="106"/>
      <c r="U63" s="140" t="str">
        <f>IF(BUNURI_TRANSPORTATE[[#This Row],[VALOARE_VALUTA]]="","",ROUND(BUNURI_TRANSPORTATE[[#This Row],[VALOARE_VALUTA]]*RATA_SCHIMB,0))</f>
        <v/>
      </c>
      <c r="V63" s="94" t="s">
        <v>72</v>
      </c>
      <c r="W63" s="106"/>
      <c r="X63" s="103"/>
      <c r="Y63" s="12"/>
    </row>
    <row r="64" spans="1:25" s="32" customFormat="1" ht="21" customHeight="1" x14ac:dyDescent="0.25">
      <c r="A64" s="29"/>
      <c r="B64" s="145"/>
      <c r="C64" s="28">
        <v>18</v>
      </c>
      <c r="D64" s="115"/>
      <c r="E64" s="5"/>
      <c r="F64" s="58"/>
      <c r="G64" s="104"/>
      <c r="H64" s="58"/>
      <c r="I64" s="105"/>
      <c r="J64" s="109"/>
      <c r="K64" s="110"/>
      <c r="L64" s="109"/>
      <c r="M64" s="104"/>
      <c r="N64" s="109"/>
      <c r="O64" s="104"/>
      <c r="P64" s="109"/>
      <c r="Q64" s="104"/>
      <c r="R64" s="109"/>
      <c r="S64" s="58"/>
      <c r="T64" s="106"/>
      <c r="U64" s="140" t="str">
        <f>IF(BUNURI_TRANSPORTATE[[#This Row],[VALOARE_VALUTA]]="","",ROUND(BUNURI_TRANSPORTATE[[#This Row],[VALOARE_VALUTA]]*RATA_SCHIMB,0))</f>
        <v/>
      </c>
      <c r="V64" s="94" t="s">
        <v>72</v>
      </c>
      <c r="W64" s="106"/>
      <c r="X64" s="103"/>
      <c r="Y64" s="12"/>
    </row>
    <row r="65" spans="1:27" s="32" customFormat="1" ht="21" customHeight="1" x14ac:dyDescent="0.25">
      <c r="A65" s="29"/>
      <c r="B65" s="145"/>
      <c r="C65" s="28">
        <v>19</v>
      </c>
      <c r="D65" s="115"/>
      <c r="E65" s="5"/>
      <c r="F65" s="58"/>
      <c r="G65" s="104"/>
      <c r="H65" s="58"/>
      <c r="I65" s="105"/>
      <c r="J65" s="109"/>
      <c r="K65" s="110"/>
      <c r="L65" s="109"/>
      <c r="M65" s="104"/>
      <c r="N65" s="109"/>
      <c r="O65" s="104"/>
      <c r="P65" s="109"/>
      <c r="Q65" s="104"/>
      <c r="R65" s="109"/>
      <c r="S65" s="58"/>
      <c r="T65" s="106"/>
      <c r="U65" s="140" t="str">
        <f>IF(BUNURI_TRANSPORTATE[[#This Row],[VALOARE_VALUTA]]="","",ROUND(BUNURI_TRANSPORTATE[[#This Row],[VALOARE_VALUTA]]*RATA_SCHIMB,0))</f>
        <v/>
      </c>
      <c r="V65" s="94" t="s">
        <v>72</v>
      </c>
      <c r="W65" s="106"/>
      <c r="X65" s="103"/>
      <c r="Y65" s="12"/>
    </row>
    <row r="66" spans="1:27" s="32" customFormat="1" ht="21" customHeight="1" x14ac:dyDescent="0.25">
      <c r="A66" s="29"/>
      <c r="B66" s="145"/>
      <c r="C66" s="28">
        <v>20</v>
      </c>
      <c r="D66" s="115"/>
      <c r="E66" s="5"/>
      <c r="F66" s="58"/>
      <c r="G66" s="104"/>
      <c r="H66" s="58"/>
      <c r="I66" s="105"/>
      <c r="J66" s="109"/>
      <c r="K66" s="110"/>
      <c r="L66" s="109"/>
      <c r="M66" s="104"/>
      <c r="N66" s="109"/>
      <c r="O66" s="104"/>
      <c r="P66" s="109"/>
      <c r="Q66" s="104"/>
      <c r="R66" s="109"/>
      <c r="S66" s="58"/>
      <c r="T66" s="106"/>
      <c r="U66" s="140" t="str">
        <f>IF(BUNURI_TRANSPORTATE[[#This Row],[VALOARE_VALUTA]]="","",ROUND(BUNURI_TRANSPORTATE[[#This Row],[VALOARE_VALUTA]]*RATA_SCHIMB,0))</f>
        <v/>
      </c>
      <c r="V66" s="94" t="s">
        <v>72</v>
      </c>
      <c r="W66" s="106"/>
      <c r="X66" s="103"/>
      <c r="Y66" s="12"/>
    </row>
    <row r="67" spans="1:27" s="32" customFormat="1" ht="21" customHeight="1" x14ac:dyDescent="0.25">
      <c r="A67" s="29"/>
      <c r="B67" s="145"/>
      <c r="C67" s="28">
        <v>21</v>
      </c>
      <c r="D67" s="115"/>
      <c r="E67" s="5"/>
      <c r="F67" s="58"/>
      <c r="G67" s="104"/>
      <c r="H67" s="58"/>
      <c r="I67" s="105"/>
      <c r="J67" s="109"/>
      <c r="K67" s="110"/>
      <c r="L67" s="109"/>
      <c r="M67" s="104"/>
      <c r="N67" s="109"/>
      <c r="O67" s="104"/>
      <c r="P67" s="109"/>
      <c r="Q67" s="104"/>
      <c r="R67" s="109"/>
      <c r="S67" s="58"/>
      <c r="T67" s="106"/>
      <c r="U67" s="140" t="str">
        <f>IF(BUNURI_TRANSPORTATE[[#This Row],[VALOARE_VALUTA]]="","",ROUND(BUNURI_TRANSPORTATE[[#This Row],[VALOARE_VALUTA]]*RATA_SCHIMB,0))</f>
        <v/>
      </c>
      <c r="V67" s="94" t="s">
        <v>72</v>
      </c>
      <c r="W67" s="106"/>
      <c r="X67" s="103"/>
      <c r="Y67" s="12"/>
    </row>
    <row r="68" spans="1:27" s="32" customFormat="1" ht="21" customHeight="1" x14ac:dyDescent="0.25">
      <c r="A68" s="29"/>
      <c r="B68" s="145"/>
      <c r="C68" s="28">
        <v>22</v>
      </c>
      <c r="D68" s="115"/>
      <c r="E68" s="5"/>
      <c r="F68" s="58"/>
      <c r="G68" s="104"/>
      <c r="H68" s="58"/>
      <c r="I68" s="105"/>
      <c r="J68" s="109"/>
      <c r="K68" s="110"/>
      <c r="L68" s="109"/>
      <c r="M68" s="104"/>
      <c r="N68" s="109"/>
      <c r="O68" s="104"/>
      <c r="P68" s="109"/>
      <c r="Q68" s="104"/>
      <c r="R68" s="109"/>
      <c r="S68" s="58"/>
      <c r="T68" s="106"/>
      <c r="U68" s="140" t="str">
        <f>IF(BUNURI_TRANSPORTATE[[#This Row],[VALOARE_VALUTA]]="","",ROUND(BUNURI_TRANSPORTATE[[#This Row],[VALOARE_VALUTA]]*RATA_SCHIMB,0))</f>
        <v/>
      </c>
      <c r="V68" s="94" t="s">
        <v>72</v>
      </c>
      <c r="W68" s="106"/>
      <c r="X68" s="103"/>
      <c r="Y68" s="12"/>
    </row>
    <row r="69" spans="1:27" s="32" customFormat="1" ht="21" customHeight="1" x14ac:dyDescent="0.25">
      <c r="A69" s="29"/>
      <c r="B69" s="145"/>
      <c r="C69" s="28">
        <v>23</v>
      </c>
      <c r="D69" s="115"/>
      <c r="E69" s="5"/>
      <c r="F69" s="58"/>
      <c r="G69" s="104"/>
      <c r="H69" s="58"/>
      <c r="I69" s="105"/>
      <c r="J69" s="109"/>
      <c r="K69" s="110"/>
      <c r="L69" s="109"/>
      <c r="M69" s="104"/>
      <c r="N69" s="109"/>
      <c r="O69" s="104"/>
      <c r="P69" s="109"/>
      <c r="Q69" s="104"/>
      <c r="R69" s="109"/>
      <c r="S69" s="58"/>
      <c r="T69" s="106"/>
      <c r="U69" s="140" t="str">
        <f>IF(BUNURI_TRANSPORTATE[[#This Row],[VALOARE_VALUTA]]="","",ROUND(BUNURI_TRANSPORTATE[[#This Row],[VALOARE_VALUTA]]*RATA_SCHIMB,0))</f>
        <v/>
      </c>
      <c r="V69" s="94" t="s">
        <v>72</v>
      </c>
      <c r="W69" s="106"/>
      <c r="X69" s="103"/>
      <c r="Y69" s="12"/>
    </row>
    <row r="70" spans="1:27" s="32" customFormat="1" ht="21" customHeight="1" x14ac:dyDescent="0.25">
      <c r="A70" s="29"/>
      <c r="B70" s="145"/>
      <c r="C70" s="28">
        <v>24</v>
      </c>
      <c r="D70" s="115"/>
      <c r="E70" s="5"/>
      <c r="F70" s="58"/>
      <c r="G70" s="104"/>
      <c r="H70" s="58"/>
      <c r="I70" s="105"/>
      <c r="J70" s="109"/>
      <c r="K70" s="110"/>
      <c r="L70" s="109"/>
      <c r="M70" s="104"/>
      <c r="N70" s="109"/>
      <c r="O70" s="104"/>
      <c r="P70" s="109"/>
      <c r="Q70" s="104"/>
      <c r="R70" s="109"/>
      <c r="S70" s="58"/>
      <c r="T70" s="106"/>
      <c r="U70" s="140" t="str">
        <f>IF(BUNURI_TRANSPORTATE[[#This Row],[VALOARE_VALUTA]]="","",ROUND(BUNURI_TRANSPORTATE[[#This Row],[VALOARE_VALUTA]]*RATA_SCHIMB,0))</f>
        <v/>
      </c>
      <c r="V70" s="94" t="s">
        <v>72</v>
      </c>
      <c r="W70" s="106"/>
      <c r="X70" s="103"/>
      <c r="Y70" s="12"/>
    </row>
    <row r="71" spans="1:27" s="32" customFormat="1" ht="21" customHeight="1" x14ac:dyDescent="0.25">
      <c r="A71" s="29"/>
      <c r="B71" s="145"/>
      <c r="C71" s="28">
        <v>25</v>
      </c>
      <c r="D71" s="115"/>
      <c r="E71" s="5"/>
      <c r="F71" s="58"/>
      <c r="G71" s="104"/>
      <c r="H71" s="58"/>
      <c r="I71" s="105"/>
      <c r="J71" s="109"/>
      <c r="K71" s="110"/>
      <c r="L71" s="109"/>
      <c r="M71" s="104"/>
      <c r="N71" s="109"/>
      <c r="O71" s="104"/>
      <c r="P71" s="109"/>
      <c r="Q71" s="104"/>
      <c r="R71" s="109"/>
      <c r="S71" s="58"/>
      <c r="T71" s="106"/>
      <c r="U71" s="140" t="str">
        <f>IF(BUNURI_TRANSPORTATE[[#This Row],[VALOARE_VALUTA]]="","",ROUND(BUNURI_TRANSPORTATE[[#This Row],[VALOARE_VALUTA]]*RATA_SCHIMB,0))</f>
        <v/>
      </c>
      <c r="V71" s="94" t="s">
        <v>72</v>
      </c>
      <c r="W71" s="106"/>
      <c r="X71" s="103"/>
      <c r="Y71" s="12"/>
    </row>
    <row r="72" spans="1:27" s="32" customFormat="1" ht="21" customHeight="1" x14ac:dyDescent="0.25">
      <c r="A72" s="29"/>
      <c r="B72" s="145"/>
      <c r="C72" s="28">
        <v>26</v>
      </c>
      <c r="D72" s="115"/>
      <c r="E72" s="5"/>
      <c r="F72" s="58"/>
      <c r="G72" s="104"/>
      <c r="H72" s="58"/>
      <c r="I72" s="105"/>
      <c r="J72" s="109"/>
      <c r="K72" s="110"/>
      <c r="L72" s="109"/>
      <c r="M72" s="104"/>
      <c r="N72" s="109"/>
      <c r="O72" s="104"/>
      <c r="P72" s="109"/>
      <c r="Q72" s="104"/>
      <c r="R72" s="109"/>
      <c r="S72" s="58"/>
      <c r="T72" s="106"/>
      <c r="U72" s="140" t="str">
        <f>IF(BUNURI_TRANSPORTATE[[#This Row],[VALOARE_VALUTA]]="","",ROUND(BUNURI_TRANSPORTATE[[#This Row],[VALOARE_VALUTA]]*RATA_SCHIMB,0))</f>
        <v/>
      </c>
      <c r="V72" s="94" t="s">
        <v>72</v>
      </c>
      <c r="W72" s="106"/>
      <c r="X72" s="103"/>
      <c r="Y72" s="12"/>
    </row>
    <row r="73" spans="1:27" s="32" customFormat="1" ht="21" customHeight="1" x14ac:dyDescent="0.25">
      <c r="A73" s="29"/>
      <c r="B73" s="145"/>
      <c r="C73" s="28">
        <v>27</v>
      </c>
      <c r="D73" s="115"/>
      <c r="E73" s="5"/>
      <c r="F73" s="58"/>
      <c r="G73" s="104"/>
      <c r="H73" s="58"/>
      <c r="I73" s="105"/>
      <c r="J73" s="109"/>
      <c r="K73" s="110"/>
      <c r="L73" s="109"/>
      <c r="M73" s="104"/>
      <c r="N73" s="109"/>
      <c r="O73" s="104"/>
      <c r="P73" s="109"/>
      <c r="Q73" s="104"/>
      <c r="R73" s="109"/>
      <c r="S73" s="58"/>
      <c r="T73" s="106"/>
      <c r="U73" s="140" t="str">
        <f>IF(BUNURI_TRANSPORTATE[[#This Row],[VALOARE_VALUTA]]="","",ROUND(BUNURI_TRANSPORTATE[[#This Row],[VALOARE_VALUTA]]*RATA_SCHIMB,0))</f>
        <v/>
      </c>
      <c r="V73" s="94" t="s">
        <v>72</v>
      </c>
      <c r="W73" s="106"/>
      <c r="X73" s="103"/>
      <c r="Y73" s="12"/>
    </row>
    <row r="74" spans="1:27" s="32" customFormat="1" ht="21" customHeight="1" x14ac:dyDescent="0.25">
      <c r="A74" s="29"/>
      <c r="B74" s="145"/>
      <c r="C74" s="28">
        <v>28</v>
      </c>
      <c r="D74" s="115"/>
      <c r="E74" s="5"/>
      <c r="F74" s="58"/>
      <c r="G74" s="104"/>
      <c r="H74" s="58"/>
      <c r="I74" s="105"/>
      <c r="J74" s="109"/>
      <c r="K74" s="110"/>
      <c r="L74" s="109"/>
      <c r="M74" s="104"/>
      <c r="N74" s="109"/>
      <c r="O74" s="104"/>
      <c r="P74" s="109"/>
      <c r="Q74" s="104"/>
      <c r="R74" s="109"/>
      <c r="S74" s="58"/>
      <c r="T74" s="106"/>
      <c r="U74" s="140" t="str">
        <f>IF(BUNURI_TRANSPORTATE[[#This Row],[VALOARE_VALUTA]]="","",ROUND(BUNURI_TRANSPORTATE[[#This Row],[VALOARE_VALUTA]]*RATA_SCHIMB,0))</f>
        <v/>
      </c>
      <c r="V74" s="94" t="s">
        <v>72</v>
      </c>
      <c r="W74" s="106"/>
      <c r="X74" s="103"/>
      <c r="Y74" s="12"/>
    </row>
    <row r="75" spans="1:27" s="32" customFormat="1" ht="21" customHeight="1" x14ac:dyDescent="0.25">
      <c r="A75" s="29"/>
      <c r="B75" s="145"/>
      <c r="C75" s="28">
        <v>29</v>
      </c>
      <c r="D75" s="115"/>
      <c r="E75" s="5"/>
      <c r="F75" s="58"/>
      <c r="G75" s="104"/>
      <c r="H75" s="58"/>
      <c r="I75" s="105"/>
      <c r="J75" s="109"/>
      <c r="K75" s="110"/>
      <c r="L75" s="109"/>
      <c r="M75" s="104"/>
      <c r="N75" s="109"/>
      <c r="O75" s="104"/>
      <c r="P75" s="109"/>
      <c r="Q75" s="104"/>
      <c r="R75" s="109"/>
      <c r="S75" s="58"/>
      <c r="T75" s="106"/>
      <c r="U75" s="140" t="str">
        <f>IF(BUNURI_TRANSPORTATE[[#This Row],[VALOARE_VALUTA]]="","",ROUND(BUNURI_TRANSPORTATE[[#This Row],[VALOARE_VALUTA]]*RATA_SCHIMB,0))</f>
        <v/>
      </c>
      <c r="V75" s="94" t="s">
        <v>72</v>
      </c>
      <c r="W75" s="106"/>
      <c r="X75" s="103"/>
      <c r="Y75" s="12"/>
    </row>
    <row r="76" spans="1:27" ht="21" customHeight="1" x14ac:dyDescent="0.25">
      <c r="A76" s="12"/>
      <c r="B76" s="145"/>
      <c r="C76" s="28">
        <v>30</v>
      </c>
      <c r="D76" s="115"/>
      <c r="E76" s="5"/>
      <c r="F76" s="58"/>
      <c r="G76" s="104"/>
      <c r="H76" s="58"/>
      <c r="I76" s="105"/>
      <c r="J76" s="109"/>
      <c r="K76" s="110"/>
      <c r="L76" s="109"/>
      <c r="M76" s="104"/>
      <c r="N76" s="109"/>
      <c r="O76" s="104"/>
      <c r="P76" s="109"/>
      <c r="Q76" s="104"/>
      <c r="R76" s="109"/>
      <c r="S76" s="58"/>
      <c r="T76" s="106"/>
      <c r="U76" s="140" t="str">
        <f>IF(BUNURI_TRANSPORTATE[[#This Row],[VALOARE_VALUTA]]="","",ROUND(BUNURI_TRANSPORTATE[[#This Row],[VALOARE_VALUTA]]*RATA_SCHIMB,0))</f>
        <v/>
      </c>
      <c r="V76" s="94" t="s">
        <v>72</v>
      </c>
      <c r="W76" s="106"/>
      <c r="X76" s="103"/>
      <c r="Y76" s="12"/>
      <c r="Z76" s="32"/>
      <c r="AA76" s="32"/>
    </row>
    <row r="77" spans="1:27" x14ac:dyDescent="0.25">
      <c r="A77" s="12"/>
      <c r="B77" s="145"/>
      <c r="C77" s="5"/>
      <c r="D77" s="5"/>
      <c r="E77" s="5"/>
      <c r="F77" s="5"/>
      <c r="G77" s="5"/>
      <c r="H77" s="5"/>
      <c r="I77" s="5"/>
      <c r="J77" s="5"/>
      <c r="K77" s="5"/>
      <c r="L77" s="7"/>
      <c r="M77" s="5"/>
      <c r="N77" s="7"/>
      <c r="O77" s="15"/>
      <c r="P77" s="12"/>
      <c r="Q77" s="5"/>
      <c r="R77" s="12"/>
      <c r="S77" s="12"/>
      <c r="T77" s="12"/>
      <c r="U77" s="12"/>
      <c r="V77" s="12"/>
      <c r="W77" s="12"/>
      <c r="X77" s="12"/>
      <c r="Y77" s="12"/>
      <c r="Z77" s="32"/>
      <c r="AA77" s="32"/>
    </row>
    <row r="78" spans="1:27" x14ac:dyDescent="0.25">
      <c r="A78" s="12"/>
      <c r="B78" s="145"/>
      <c r="C78" s="5"/>
      <c r="D78" s="5"/>
      <c r="E78" s="5"/>
      <c r="F78" s="5"/>
      <c r="G78" s="5"/>
      <c r="H78" s="5"/>
      <c r="I78" s="5"/>
      <c r="J78" s="5"/>
      <c r="K78" s="5"/>
      <c r="L78" s="7"/>
      <c r="M78" s="5"/>
      <c r="N78" s="7"/>
      <c r="O78" s="15"/>
      <c r="P78" s="12"/>
      <c r="Q78" s="5"/>
      <c r="R78" s="12"/>
      <c r="S78" s="12"/>
      <c r="T78" s="12"/>
      <c r="U78" s="12"/>
      <c r="V78" s="12"/>
      <c r="W78" s="12"/>
      <c r="X78" s="12"/>
      <c r="Y78" s="12"/>
      <c r="Z78" s="32"/>
      <c r="AA78" s="32"/>
    </row>
    <row r="79" spans="1:27" s="42" customFormat="1" ht="33" customHeight="1" x14ac:dyDescent="0.25">
      <c r="A79" s="41"/>
      <c r="B79" s="145"/>
      <c r="C79" s="41"/>
      <c r="D79" s="78" t="str">
        <f>CHOOSE(A1,"DOKUMENTENTYP","BIZONYLATTÍPUS","DOCUMENT TYPE","TIPUL DOCUMENTULUI")</f>
        <v>DOCUMENT TYPE</v>
      </c>
      <c r="E79" s="5"/>
      <c r="F79" s="124" t="str">
        <f>CHOOSE(A1,"NAME DES DOKUMENTENTYPS, WENN SONSTIGES","BIZONYLATTÍPUS NEVE, HA EGYÉB","NAME OF DOCUMENT TYPE, IF OTHERS","NUMELE TIPULUI DE DOCUMENT, DACĂ SUNT ALTELE")</f>
        <v>NAME OF DOCUMENT TYPE, IF OTHERS</v>
      </c>
      <c r="G79" s="46"/>
      <c r="H79" s="78" t="str">
        <f>CHOOSE(A1,"DOKUMENTENNR.","BIZONYLAT SZÁMA","DOCUMENT NO.","DOCUMENTUL NR.")</f>
        <v>DOCUMENT NO.</v>
      </c>
      <c r="I79" s="46"/>
      <c r="J79" s="78" t="str">
        <f>CHOOSE(A1,"DOKUMENTDATUM","BIZONYLAT DÁTUM","DOCUMENT DATE","DATA DOCUMENTULUI")</f>
        <v>DOCUMENT DATE</v>
      </c>
      <c r="K79" s="5"/>
      <c r="L79" s="154" t="str">
        <f>CHOOSE(A1,"BEMERKUNG","MeGJEGYZÉS","COMMENTS","COMENTARII")</f>
        <v>COMMENTS</v>
      </c>
      <c r="M79" s="154"/>
      <c r="N79" s="154"/>
      <c r="O79" s="154"/>
      <c r="P79" s="154"/>
      <c r="Q79" s="154"/>
      <c r="R79" s="154"/>
      <c r="S79" s="154"/>
      <c r="T79" s="154"/>
      <c r="U79" s="154"/>
      <c r="V79" s="154"/>
      <c r="W79" s="154"/>
      <c r="X79" s="154"/>
      <c r="Y79" s="12"/>
      <c r="Z79" s="32"/>
      <c r="AA79" s="32"/>
    </row>
    <row r="80" spans="1:27" s="32" customFormat="1" ht="21" customHeight="1" x14ac:dyDescent="0.25">
      <c r="A80" s="31"/>
      <c r="B80" s="101"/>
      <c r="C80" s="28"/>
      <c r="D80" s="58"/>
      <c r="E80" s="107"/>
      <c r="F80" s="58"/>
      <c r="G80" s="108"/>
      <c r="H80" s="58"/>
      <c r="I80" s="108"/>
      <c r="J80" s="111"/>
      <c r="K80" s="5"/>
      <c r="L80" s="151"/>
      <c r="M80" s="152"/>
      <c r="N80" s="152"/>
      <c r="O80" s="152"/>
      <c r="P80" s="152"/>
      <c r="Q80" s="152"/>
      <c r="R80" s="152"/>
      <c r="S80" s="152"/>
      <c r="T80" s="152"/>
      <c r="U80" s="152"/>
      <c r="V80" s="152"/>
      <c r="W80" s="152"/>
      <c r="X80" s="153"/>
      <c r="Y80" s="12"/>
    </row>
    <row r="81" spans="1:28" s="24" customFormat="1" x14ac:dyDescent="0.25">
      <c r="A81" s="12"/>
      <c r="B81" s="12"/>
      <c r="C81" s="12"/>
      <c r="D81" s="12"/>
      <c r="E81" s="12"/>
      <c r="F81" s="17"/>
      <c r="G81" s="17"/>
      <c r="H81" s="17"/>
      <c r="I81" s="17"/>
      <c r="J81" s="17"/>
      <c r="K81" s="17"/>
      <c r="L81" s="17"/>
      <c r="M81" s="17"/>
      <c r="N81" s="17"/>
      <c r="O81" s="15"/>
      <c r="P81" s="12"/>
      <c r="Q81" s="5"/>
      <c r="R81" s="12"/>
      <c r="S81" s="12"/>
      <c r="T81" s="12"/>
      <c r="U81" s="12"/>
      <c r="V81" s="12"/>
      <c r="W81" s="12"/>
      <c r="X81" s="12"/>
    </row>
    <row r="82" spans="1:28" ht="20" x14ac:dyDescent="0.4">
      <c r="A82" s="11"/>
      <c r="B82" s="60" t="str">
        <f>CHOOSE(A1,"II. BITTE AUSFÜLLEN, WENN TRANSPORT DURCH SPEDITION KIESSLING ERFOLGT","II. KITÖLTENDŐ, HA A SZÁLLÍTÁST A KIESSLING SPEDÍCIÓ VÉGZI","II. PLEASE FILL IN IF TRANSPORT IS CARRIED OUT BY FREIGHT FORWARDER KIESSLING","II. VĂ RUGĂM SĂ COMPLETAȚI DACĂ TRANSPORTUL ESTE EFECTUAT DE CĂTRE EXPEDITORUL KIESSLING")</f>
        <v>II. PLEASE FILL IN IF TRANSPORT IS CARRIED OUT BY FREIGHT FORWARDER KIESSLING</v>
      </c>
      <c r="C82" s="61"/>
      <c r="D82" s="61"/>
      <c r="E82" s="61"/>
      <c r="F82" s="61"/>
      <c r="G82" s="61"/>
      <c r="H82" s="61"/>
      <c r="I82" s="61"/>
      <c r="J82" s="61"/>
      <c r="K82" s="61"/>
      <c r="L82" s="61"/>
      <c r="M82" s="61"/>
      <c r="N82" s="61"/>
      <c r="O82" s="61"/>
      <c r="P82" s="61"/>
      <c r="Q82" s="61"/>
      <c r="R82" s="61"/>
      <c r="S82" s="61"/>
      <c r="T82" s="61"/>
      <c r="U82" s="61"/>
      <c r="V82" s="61"/>
      <c r="W82" s="61"/>
      <c r="X82" s="61"/>
      <c r="Y82" s="12"/>
      <c r="AB82" s="50"/>
    </row>
    <row r="83" spans="1:28" s="24" customFormat="1" x14ac:dyDescent="0.25">
      <c r="A83" s="12"/>
      <c r="B83" s="12"/>
      <c r="C83" s="12"/>
      <c r="D83" s="12"/>
      <c r="E83" s="12"/>
      <c r="F83" s="17"/>
      <c r="G83" s="17"/>
      <c r="H83" s="17"/>
      <c r="I83" s="17"/>
      <c r="J83" s="17"/>
      <c r="K83" s="17"/>
      <c r="L83" s="17"/>
      <c r="M83" s="17"/>
      <c r="N83" s="17"/>
      <c r="O83" s="12"/>
      <c r="P83" s="12"/>
      <c r="Q83" s="12"/>
      <c r="R83" s="12"/>
      <c r="S83" s="12"/>
      <c r="T83" s="12"/>
      <c r="U83" s="12"/>
      <c r="V83" s="12"/>
      <c r="W83" s="12"/>
      <c r="X83" s="12"/>
    </row>
    <row r="84" spans="1:28" s="24" customForma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row>
    <row r="85" spans="1:28" s="24" customFormat="1" ht="33" customHeight="1" x14ac:dyDescent="0.25">
      <c r="A85" s="12"/>
      <c r="B85" s="12"/>
      <c r="C85" s="12"/>
      <c r="D85" s="76" t="str">
        <f>CHOOSE(A1,"FIRMENNAME - ABHOLORT","CÉGNÉV - FELRAKÓ HELY","COMPANY NAME - PICK UP LOCATION","NUMELE COMPANIEI - LOCAȚIA DE PRELUARE")</f>
        <v>COMPANY NAME - PICK UP LOCATION</v>
      </c>
      <c r="E85" s="44"/>
      <c r="F85" s="76" t="str">
        <f>CHOOSE(A1,"ABHOLORT - LANDKREIS","FELVÉTEL HELYE - MEGYE","PICK UP LOCATION - COUNTY","LOCAȚIA DE PRELUARE - JUDEȚUL")</f>
        <v>PICK UP LOCATION - COUNTY</v>
      </c>
      <c r="G85" s="44"/>
      <c r="H85" s="76" t="str">
        <f>CHOOSE(A1,"ABHOLORT - ORT","FELVÉTEL HELYE - HELYSÉG","PICK UP LOCATION - CITY","LOCAȚIA DE PRELUARE - ORAȘ")</f>
        <v>PICK UP LOCATION - CITY</v>
      </c>
      <c r="I85" s="44"/>
      <c r="J85" s="128" t="str">
        <f>CHOOSE(A1,"ABHOLORT - PLZ ","FELVÉTEL HELYE - IRÁNYÍTÓSZÁM","PICK UP LOCATION - ZIP CODE","LOCAȚIA DE PRELUARE - COD POȘTAL")</f>
        <v>PICK UP LOCATION - ZIP CODE</v>
      </c>
      <c r="K85" s="44"/>
      <c r="L85" s="76" t="str">
        <f>CHOOSE(A1,"ABHOLORT - STRASSE ","FELVÉTEL HELYE - UTCA","PICK UP LOCATION - STREET","LOCAȚIA DE PRELUARE - STRADA")</f>
        <v>PICK UP LOCATION - STREET</v>
      </c>
      <c r="M85" s="44"/>
      <c r="N85" s="76" t="str">
        <f>CHOOSE(A1,"ABHOLORT - HAUSNR.","FELVÉTEL HELYE - HÁZSZÁM","PICK UP LOCATION - HOUSE NO.","LOCAȚIA DE PRELUARE - CASA NR.")</f>
        <v>PICK UP LOCATION - HOUSE NO.</v>
      </c>
      <c r="O85" s="12"/>
      <c r="P85" s="76" t="str">
        <f>CHOOSE(A1,"ABHOLORT - HALLE / RAMPE","FELVÉTEL HELYE - CSARNOK / RÁMPA","PICK UP LOCATION - BLDG. / RAMP","LOCAȚIA DE PRELUARE - CLĂDIRE / RAMPĂ")</f>
        <v>PICK UP LOCATION - BLDG. / RAMP</v>
      </c>
      <c r="Q85" s="12"/>
      <c r="R85" s="12"/>
      <c r="S85" s="12"/>
      <c r="T85" s="12"/>
      <c r="U85" s="12"/>
      <c r="V85" s="12"/>
      <c r="W85" s="12"/>
      <c r="X85" s="12"/>
    </row>
    <row r="86" spans="1:28" s="24" customFormat="1" ht="21" customHeight="1" x14ac:dyDescent="0.25">
      <c r="A86" s="12"/>
      <c r="B86" s="12"/>
      <c r="C86" s="12"/>
      <c r="D86" s="58"/>
      <c r="E86" s="28"/>
      <c r="F86" s="58"/>
      <c r="G86" s="28"/>
      <c r="H86" s="58"/>
      <c r="I86" s="28"/>
      <c r="J86" s="83"/>
      <c r="K86" s="28"/>
      <c r="L86" s="99"/>
      <c r="M86" s="28"/>
      <c r="N86" s="83"/>
      <c r="O86" s="12"/>
      <c r="P86" s="58"/>
      <c r="Q86" s="12"/>
      <c r="R86" s="12"/>
      <c r="S86" s="12"/>
      <c r="T86" s="12"/>
      <c r="U86" s="12"/>
      <c r="V86" s="12"/>
      <c r="W86" s="12"/>
      <c r="X86" s="12"/>
    </row>
    <row r="87" spans="1:28" s="24" customForma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row>
    <row r="88" spans="1:28" s="24" customForma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row>
    <row r="89" spans="1:28" s="24" customForma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row>
    <row r="90" spans="1:28" s="24" customFormat="1" ht="33" customHeight="1" x14ac:dyDescent="0.25">
      <c r="A90" s="12"/>
      <c r="B90" s="12"/>
      <c r="C90" s="12"/>
      <c r="D90" s="75" t="str">
        <f>CHOOSE(A1,"NAME KONTAKTPERSON - ABHOLORT","KAPCSOLATTARTÓ NEVE - FELRAKÓ HELY","NAME OF CONTACT PERSON - PICK UP LOCATION","NUMELE PERSOANEI DE CONTACT - LOCAȚIA DE PRELUARE")</f>
        <v>NAME OF CONTACT PERSON - PICK UP LOCATION</v>
      </c>
      <c r="E90" s="12"/>
      <c r="F90" s="75" t="str">
        <f>CHOOSE(A1,"POSITION DER KONTAKTPERSON - ABHOLORT","KAPCSOLATTARTÓ POZÍCIÓJA - FELRAKÓ HELY","POSITION OF CONTACT PERSON - PICK UP LOCATION","FUNCȚIA PERSOANEI DE CONTACT- LOCAȚIA DE PRELUARE")</f>
        <v>POSITION OF CONTACT PERSON - PICK UP LOCATION</v>
      </c>
      <c r="G90" s="12"/>
      <c r="H90" s="75" t="str">
        <f>CHOOSE(A1,"TELEFONNUMMER KONTAKTPERSON - ABHOLORT","KAPCSOLATTARTÓ TELEFONSZÁMA - FELRAKÓ HELY","PHONE NO. OF CONTACT PERSON - PICK UP LOCATION","NUMĂR DE TELEFON AL PERSOANEI DE CONTACT - LOCAȚIA DE PRELUARE")</f>
        <v>PHONE NO. OF CONTACT PERSON - PICK UP LOCATION</v>
      </c>
      <c r="I90" s="12"/>
      <c r="J90" s="129" t="str">
        <f>CHOOSE(A1,"E-MAIL-ADRESSE KONTAKTPERSON - ABHOLORT","KAPCSOLATTARTÓ EMAIL CÍME - FELRAKÓ HELY","EMAIL ADDRESS. OF CONTACT PERSON - PICK UP LOCATION","ADRESĂ DE E-MAIL AL PERSOANEI DE CONTACT - LOCAȚIA DE PRELUARE")</f>
        <v>EMAIL ADDRESS. OF CONTACT PERSON - PICK UP LOCATION</v>
      </c>
      <c r="L90" s="12"/>
      <c r="M90" s="12"/>
      <c r="N90" s="12"/>
      <c r="O90" s="12"/>
      <c r="P90" s="12"/>
      <c r="Q90" s="12"/>
      <c r="R90" s="12"/>
      <c r="S90" s="12"/>
      <c r="T90" s="12"/>
      <c r="U90" s="12"/>
      <c r="V90" s="12"/>
      <c r="W90" s="12"/>
      <c r="X90" s="12"/>
    </row>
    <row r="91" spans="1:28" s="24" customFormat="1" ht="21" customHeight="1" x14ac:dyDescent="0.25">
      <c r="A91" s="12"/>
      <c r="B91" s="12"/>
      <c r="C91" s="12"/>
      <c r="D91" s="83"/>
      <c r="E91" s="12"/>
      <c r="F91" s="83"/>
      <c r="G91" s="12"/>
      <c r="H91" s="83"/>
      <c r="I91" s="12"/>
      <c r="J91" s="93"/>
      <c r="K91" s="12"/>
      <c r="L91" s="12"/>
      <c r="M91" s="12"/>
      <c r="N91" s="12"/>
      <c r="O91" s="12"/>
      <c r="P91" s="12"/>
      <c r="Q91" s="12"/>
      <c r="R91" s="12"/>
      <c r="S91" s="12"/>
      <c r="T91" s="12"/>
      <c r="U91" s="12"/>
      <c r="V91" s="12"/>
      <c r="W91" s="12"/>
      <c r="X91" s="12"/>
    </row>
    <row r="92" spans="1:28" s="24" customForma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row>
    <row r="93" spans="1:28" s="24" customForma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row>
    <row r="94" spans="1:28" s="24" customForma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row>
    <row r="95" spans="1:28" s="24" customFormat="1" ht="33" customHeight="1" x14ac:dyDescent="0.25">
      <c r="A95" s="12"/>
      <c r="B95" s="12"/>
      <c r="C95" s="12"/>
      <c r="D95" s="80" t="str">
        <f>CHOOSE(A1,"ANZAHL PACKSTÜCKE / LIEFERUNG","CSOMAGOK SZÁMA / SZÁLLÍTÁS","NO. OF PACKAGES / SHIPMENT","NR. DE COLETE / TRANSPORT")</f>
        <v>NO. OF PACKAGES / SHIPMENT</v>
      </c>
      <c r="E95" s="12"/>
      <c r="F95" s="80" t="str">
        <f>CHOOSE(A1,"VERPACKUNGSART","CSOMAGOLÁS TÍPUSA","TYPE OF PACKAGING","TIPUL DE AMBALAJ")</f>
        <v>TYPE OF PACKAGING</v>
      </c>
      <c r="G95" s="12"/>
      <c r="H95" s="80" t="str">
        <f>CHOOSE(A1,"ABMESSUNG / PACKSTÜCK (cm)","MÉRET / CSOMAG (cm)","DIMENSION / PACKAGE (cm)","DIMENSIUNE / PACHET (cm)")</f>
        <v>DIMENSION / PACKAGE (cm)</v>
      </c>
      <c r="I95" s="12"/>
      <c r="J95" s="127" t="str">
        <f>CHOOSE(A1,"GESAMTBRUTTOGEWICHT (kg) / SENDUNG","ÖSSZ BRUTTÓ TÖMEG (kg) / SZÁLLÍTÁS","TOTAL GROSS WEIGHT (kg) / SHIPMENT","GREUTATEA BRUTĂ TOTALĂ (kg) / TRANSPORT")</f>
        <v>TOTAL GROSS WEIGHT (kg) / SHIPMENT</v>
      </c>
      <c r="K95" s="12"/>
      <c r="L95" s="80" t="str">
        <f>CHOOSE(A1,"STAPELFAKTOR","HALMOZHATÓSÁG","STACKABILITY","STACKABILITATE")</f>
        <v>STACKABILITY</v>
      </c>
      <c r="M95" s="12"/>
      <c r="N95" s="80" t="str">
        <f>CHOOSE(A1,"GEFAHRGUT","VESZÉLYES ÁRU","DANGEROUS GOODS","MĂRFURI PERICULOASE")</f>
        <v>DANGEROUS GOODS</v>
      </c>
      <c r="O95" s="12"/>
      <c r="P95" s="80" t="str">
        <f>CHOOSE(A1,"WENN GEFAHRGUT, UN NR.","HA VESZÉLYESÁRU. UN-SZÁM","IF DANGEROUS GOODS, UN-NO.","DACĂ SUNT MĂRFURI PERICULOASE, UN-NR")</f>
        <v>IF DANGEROUS GOODS, UN-NO.</v>
      </c>
      <c r="Q95" s="12"/>
      <c r="R95" s="12"/>
      <c r="S95" s="12"/>
      <c r="T95" s="12"/>
      <c r="U95" s="12"/>
      <c r="V95" s="12"/>
      <c r="W95" s="12"/>
      <c r="X95" s="12"/>
    </row>
    <row r="96" spans="1:28" s="24" customFormat="1" ht="21" customHeight="1" x14ac:dyDescent="0.25">
      <c r="A96" s="12"/>
      <c r="B96" s="12"/>
      <c r="C96" s="12"/>
      <c r="D96" s="83"/>
      <c r="E96" s="12"/>
      <c r="F96" s="83"/>
      <c r="G96" s="12"/>
      <c r="H96" s="83"/>
      <c r="I96" s="12"/>
      <c r="J96" s="93"/>
      <c r="K96" s="12"/>
      <c r="L96" s="83"/>
      <c r="M96" s="12"/>
      <c r="N96" s="83"/>
      <c r="O96" s="12"/>
      <c r="P96" s="93"/>
      <c r="Q96" s="12"/>
      <c r="R96" s="12"/>
      <c r="S96" s="12"/>
      <c r="T96" s="12"/>
      <c r="U96" s="12"/>
      <c r="V96" s="12"/>
      <c r="W96" s="12"/>
      <c r="X96" s="12"/>
    </row>
    <row r="97" spans="1:24" x14ac:dyDescent="0.25">
      <c r="A97" s="12"/>
      <c r="B97" s="12"/>
      <c r="C97" s="12"/>
      <c r="D97" s="12"/>
      <c r="E97" s="12"/>
      <c r="F97" s="12"/>
      <c r="G97" s="12"/>
      <c r="H97" s="12"/>
      <c r="I97" s="12"/>
      <c r="J97" s="12"/>
      <c r="K97" s="12"/>
      <c r="L97" s="12"/>
      <c r="N97" s="12"/>
      <c r="O97" s="12"/>
      <c r="P97" s="12"/>
      <c r="Q97" s="12"/>
      <c r="R97" s="12"/>
      <c r="S97" s="12"/>
      <c r="T97" s="12"/>
      <c r="U97" s="12"/>
      <c r="V97" s="12"/>
      <c r="W97" s="12"/>
      <c r="X97" s="12"/>
    </row>
    <row r="98" spans="1:24"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row>
    <row r="99" spans="1:24"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row>
    <row r="100" spans="1:24" ht="33" customHeight="1" x14ac:dyDescent="0.25">
      <c r="A100" s="12"/>
      <c r="B100" s="12"/>
      <c r="C100" s="12"/>
      <c r="D100" s="81" t="str">
        <f>CHOOSE(A1,"ABHOLORT - ÖFFNUNGSZEITEN","FELVÉTEL HELYE - NYITVATARTÁSI IDŐ","PICK UP LOCATION - OPENING HOURS","LOCAȚIA DE PRELUARE -ORE DE DESCHIDERE")</f>
        <v>PICK UP LOCATION - OPENING HOURS</v>
      </c>
      <c r="E100" s="12"/>
      <c r="F100" s="81" t="str">
        <f>CHOOSE(A1,"WARE KANN AB xxxxxxxx ABGEHOLT WERDEN","ÁRU FELVEHETŐ xxxxxxxx-TÓL","GOODS CAN BE PICKED UP FROM DATE xxxxxxxx","BUNURILE POT FI RIDICATE DE LA DATA DE xxxxxxxx")</f>
        <v>GOODS CAN BE PICKED UP FROM DATE xxxxxxxx</v>
      </c>
      <c r="G100" s="12"/>
      <c r="H100" s="12"/>
      <c r="I100" s="12"/>
      <c r="J100" s="12"/>
      <c r="K100" s="12"/>
      <c r="L100" s="12"/>
      <c r="M100" s="12"/>
      <c r="N100" s="12"/>
      <c r="O100" s="12"/>
      <c r="P100" s="12"/>
      <c r="Q100" s="12"/>
      <c r="R100" s="12"/>
      <c r="S100" s="12"/>
      <c r="T100" s="12"/>
      <c r="U100" s="12"/>
      <c r="V100" s="12"/>
      <c r="W100" s="12"/>
      <c r="X100" s="12"/>
    </row>
    <row r="101" spans="1:24" ht="21" customHeight="1" x14ac:dyDescent="0.25">
      <c r="A101" s="12"/>
      <c r="B101" s="12"/>
      <c r="C101" s="12"/>
      <c r="D101" s="58"/>
      <c r="E101" s="12"/>
      <c r="F101" s="112"/>
      <c r="G101" s="12"/>
      <c r="H101" s="12"/>
      <c r="I101" s="12"/>
      <c r="J101" s="12"/>
      <c r="K101" s="12"/>
      <c r="L101" s="12"/>
      <c r="M101" s="12"/>
      <c r="N101" s="12"/>
      <c r="O101" s="12"/>
      <c r="P101" s="12"/>
      <c r="Q101" s="12"/>
      <c r="R101" s="12"/>
      <c r="S101" s="12"/>
      <c r="T101" s="12"/>
      <c r="U101" s="12"/>
      <c r="V101" s="12"/>
      <c r="W101" s="12"/>
      <c r="X101" s="12"/>
    </row>
    <row r="102" spans="1:24"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row>
    <row r="103" spans="1:24"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row>
    <row r="104" spans="1:24"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row>
    <row r="105" spans="1:24"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row>
  </sheetData>
  <sheetProtection algorithmName="SHA-512" hashValue="JfyvSPvvUGkQTnJJr5PUVIioj0WUxMroAlk0szenyhqbwsbTsTnobqHjYMgjnciNz6K5eHuCl6cBnfBZ90pxBw==" saltValue="96f+6DceKtH9ucHARL9Y2g==" spinCount="100000" sheet="1" insertRows="0"/>
  <dataConsolidate/>
  <mergeCells count="14">
    <mergeCell ref="J2:J4"/>
    <mergeCell ref="J6:J8"/>
    <mergeCell ref="L80:X80"/>
    <mergeCell ref="L79:X79"/>
    <mergeCell ref="K14:L14"/>
    <mergeCell ref="J13:L13"/>
    <mergeCell ref="B36:B41"/>
    <mergeCell ref="B45:B79"/>
    <mergeCell ref="H2:H4"/>
    <mergeCell ref="B13:B17"/>
    <mergeCell ref="B21:B22"/>
    <mergeCell ref="B26:B27"/>
    <mergeCell ref="B31:B32"/>
    <mergeCell ref="G2:G4"/>
  </mergeCells>
  <conditionalFormatting sqref="R47:R76">
    <cfRule type="expression" dxfId="45" priority="2">
      <formula>AND($R47&lt;&gt;"",$R47&lt;0.01)</formula>
    </cfRule>
  </conditionalFormatting>
  <conditionalFormatting sqref="P47:P76">
    <cfRule type="expression" dxfId="44" priority="1">
      <formula>AND($P47&lt;&gt;"",$P47&lt;0.01)</formula>
    </cfRule>
  </conditionalFormatting>
  <dataValidations count="8">
    <dataValidation type="decimal" operator="greaterThan" allowBlank="1" showInputMessage="1" showErrorMessage="1" sqref="J47:J76" xr:uid="{7D6578AF-AA28-4253-B67F-B596CBBDDC3B}">
      <formula1>0</formula1>
    </dataValidation>
    <dataValidation type="decimal" operator="greaterThanOrEqual" allowBlank="1" showInputMessage="1" showErrorMessage="1" sqref="R47:R76" xr:uid="{9B4B375E-14CA-4447-8AF4-597F037A7C84}">
      <formula1>0</formula1>
    </dataValidation>
    <dataValidation type="whole" operator="greaterThan" allowBlank="1" showInputMessage="1" showErrorMessage="1" sqref="F47:F76" xr:uid="{20CA8ABB-4B03-464E-B554-BBCCEE934591}">
      <formula1>0</formula1>
    </dataValidation>
    <dataValidation type="date" operator="greaterThanOrEqual" allowBlank="1" showInputMessage="1" showErrorMessage="1" sqref="F101 D17" xr:uid="{76C61FA0-516B-4894-A4F1-1F74CADAAF93}">
      <formula1>DATE(YEAR(NOW()),MONTH(NOW()),DAY(NOW()))</formula1>
    </dataValidation>
    <dataValidation type="date" operator="greaterThanOrEqual" allowBlank="1" showInputMessage="1" showErrorMessage="1" sqref="J80" xr:uid="{980B4A55-E49A-44E2-A5F8-351C01AB9954}">
      <formula1>TODAY()-60</formula1>
    </dataValidation>
    <dataValidation type="custom" allowBlank="1" showInputMessage="1" showErrorMessage="1" sqref="D32 F32 H32" xr:uid="{C5BDF5C7-A8BC-41AA-96DE-D5D6D0C58D63}">
      <formula1>EXACT(D32,UPPER(D32))</formula1>
    </dataValidation>
    <dataValidation type="decimal" operator="greaterThanOrEqual" allowBlank="1" showInputMessage="1" showErrorMessage="1" sqref="P47:P76 N47:N76" xr:uid="{03BD93C7-568B-4C2E-9490-1694AF1A5436}">
      <formula1>0.01</formula1>
    </dataValidation>
    <dataValidation type="list" allowBlank="1" showInputMessage="1" showErrorMessage="1" sqref="D47:D76" xr:uid="{0CA296EF-4529-440B-830A-478F900127C7}">
      <formula1>OFFSET($AC$1,0, 0, COUNTA($AC:$AC), 1)</formula1>
    </dataValidation>
  </dataValidations>
  <printOptions horizontalCentered="1"/>
  <pageMargins left="0.17" right="0.17" top="0.78" bottom="0.4" header="0.17" footer="0.17"/>
  <pageSetup paperSize="9" scale="26" orientation="landscape" r:id="rId1"/>
  <headerFooter>
    <oddHeader>&amp;L&amp;K4A4A49
UIT RO Shipping notification&amp;"Arial,Normál"
&amp;R&amp;G</oddHeader>
    <oddFooter>&amp;L&amp;"Arial,Normál"&amp;10&amp;K4A4A49F 383324625_5&amp;C&amp;"Arial,Normál"&amp;10&amp;K4A4A49Confidential&amp;R&amp;"Arial,Normál"&amp;10&amp;K4A4A49Seite &amp;P von &amp;N</oddFooter>
  </headerFooter>
  <ignoredErrors>
    <ignoredError sqref="U47:U76" unlockedFormula="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8" r:id="rId5" name="Option Button 14">
              <controlPr defaultSize="0" autoFill="0" autoLine="0" autoPict="0">
                <anchor moveWithCells="1" sizeWithCells="1">
                  <from>
                    <xdr:col>3</xdr:col>
                    <xdr:colOff>1308100</xdr:colOff>
                    <xdr:row>0</xdr:row>
                    <xdr:rowOff>127000</xdr:rowOff>
                  </from>
                  <to>
                    <xdr:col>4</xdr:col>
                    <xdr:colOff>0</xdr:colOff>
                    <xdr:row>4</xdr:row>
                    <xdr:rowOff>69850</xdr:rowOff>
                  </to>
                </anchor>
              </controlPr>
            </control>
          </mc:Choice>
        </mc:AlternateContent>
        <mc:AlternateContent xmlns:mc="http://schemas.openxmlformats.org/markup-compatibility/2006">
          <mc:Choice Requires="x14">
            <control shapeId="1039" r:id="rId6" name="Option Button 15">
              <controlPr defaultSize="0" autoFill="0" autoLine="0" autoPict="0">
                <anchor moveWithCells="1" sizeWithCells="1">
                  <from>
                    <xdr:col>5</xdr:col>
                    <xdr:colOff>831850</xdr:colOff>
                    <xdr:row>0</xdr:row>
                    <xdr:rowOff>107950</xdr:rowOff>
                  </from>
                  <to>
                    <xdr:col>5</xdr:col>
                    <xdr:colOff>1905000</xdr:colOff>
                    <xdr:row>4</xdr:row>
                    <xdr:rowOff>69850</xdr:rowOff>
                  </to>
                </anchor>
              </controlPr>
            </control>
          </mc:Choice>
        </mc:AlternateContent>
        <mc:AlternateContent xmlns:mc="http://schemas.openxmlformats.org/markup-compatibility/2006">
          <mc:Choice Requires="x14">
            <control shapeId="1040" r:id="rId7" name="Option Button 16">
              <controlPr defaultSize="0" autoFill="0" autoLine="0" autoPict="0">
                <anchor moveWithCells="1" sizeWithCells="1">
                  <from>
                    <xdr:col>3</xdr:col>
                    <xdr:colOff>127000</xdr:colOff>
                    <xdr:row>0</xdr:row>
                    <xdr:rowOff>127000</xdr:rowOff>
                  </from>
                  <to>
                    <xdr:col>3</xdr:col>
                    <xdr:colOff>1193800</xdr:colOff>
                    <xdr:row>4</xdr:row>
                    <xdr:rowOff>63500</xdr:rowOff>
                  </to>
                </anchor>
              </controlPr>
            </control>
          </mc:Choice>
        </mc:AlternateContent>
        <mc:AlternateContent xmlns:mc="http://schemas.openxmlformats.org/markup-compatibility/2006">
          <mc:Choice Requires="x14">
            <control shapeId="1041" r:id="rId8" name="Option Button 17">
              <controlPr defaultSize="0" autoFill="0" autoLine="0" autoPict="0">
                <anchor moveWithCells="1" sizeWithCells="1">
                  <from>
                    <xdr:col>4</xdr:col>
                    <xdr:colOff>101600</xdr:colOff>
                    <xdr:row>0</xdr:row>
                    <xdr:rowOff>114300</xdr:rowOff>
                  </from>
                  <to>
                    <xdr:col>5</xdr:col>
                    <xdr:colOff>736600</xdr:colOff>
                    <xdr:row>4</xdr:row>
                    <xdr:rowOff>69850</xdr:rowOff>
                  </to>
                </anchor>
              </controlPr>
            </control>
          </mc:Choice>
        </mc:AlternateContent>
      </controls>
    </mc:Choice>
  </mc:AlternateContent>
  <tableParts count="1">
    <tablePart r:id="rId9"/>
  </tableParts>
  <extLst>
    <ext xmlns:x14="http://schemas.microsoft.com/office/spreadsheetml/2009/9/main" uri="{CCE6A557-97BC-4b89-ADB6-D9C93CAAB3DF}">
      <x14:dataValidations xmlns:xm="http://schemas.microsoft.com/office/excel/2006/main" count="15">
        <x14:dataValidation type="list" allowBlank="1" showInputMessage="1" showErrorMessage="1" xr:uid="{40E4DD0A-F22D-4EC3-962A-3DC129680624}">
          <x14:formula1>
            <xm:f>IF($A$1=1,'List selection'!$D$3:$D$4,IF($A$1=2,'List selection'!$F$3:$F$4,IF($A$1=4,'List selection'!$E$3:$E$4,IF($A$1=3,'List selection'!$C$3:$C$4,""))))</xm:f>
          </x14:formula1>
          <xm:sqref>D14</xm:sqref>
        </x14:dataValidation>
        <x14:dataValidation type="list" allowBlank="1" showInputMessage="1" showErrorMessage="1" xr:uid="{70FC7FAA-81D6-4D6E-B36F-D57D2513CB74}">
          <x14:formula1>
            <xm:f>IF($A$1=1,'List selection'!$D$6:$D$7,IF($A$1=2,'List selection'!$F$6:$F$7,IF($A$1=4,'List selection'!$E$6:$E$7,IF($A$1=3,'List selection'!$C$6:$C$7,""))))</xm:f>
          </x14:formula1>
          <xm:sqref>F14</xm:sqref>
        </x14:dataValidation>
        <x14:dataValidation type="list" allowBlank="1" showInputMessage="1" showErrorMessage="1" xr:uid="{8BD41822-4D88-4897-B2BE-125F6311E200}">
          <x14:formula1>
            <xm:f>IF($A$1=1,'List selection'!$D$9:$D$19,IF($A$1=2,'List selection'!$F$9:$F$19,IF($A$1=4,'List selection'!$E$9:$E$19,IF($A$1=3,'List selection'!$C$9:$C$19,""))))</xm:f>
          </x14:formula1>
          <xm:sqref>H14</xm:sqref>
        </x14:dataValidation>
        <x14:dataValidation type="list" errorStyle="information" allowBlank="1" showInputMessage="1" showErrorMessage="1" xr:uid="{338F554B-B92B-41ED-9D3D-58173BB270F8}">
          <x14:formula1>
            <xm:f>'List selection'!$C$22:$C$37</xm:f>
          </x14:formula1>
          <xm:sqref>J14</xm:sqref>
        </x14:dataValidation>
        <x14:dataValidation type="list" allowBlank="1" showErrorMessage="1" xr:uid="{219E2C7C-1012-493A-A7BC-C58C419059BC}">
          <x14:formula1>
            <xm:f>'List selection'!$E$71:$E$108</xm:f>
          </x14:formula1>
          <xm:sqref>D42</xm:sqref>
        </x14:dataValidation>
        <x14:dataValidation type="list" allowBlank="1" showInputMessage="1" showErrorMessage="1" xr:uid="{C79B2469-C281-4A63-B6C2-8C1D8C226F08}">
          <x14:formula1>
            <xm:f>'List selection'!$C$40:$C$41</xm:f>
          </x14:formula1>
          <xm:sqref>D37</xm:sqref>
        </x14:dataValidation>
        <x14:dataValidation type="list" allowBlank="1" showInputMessage="1" showErrorMessage="1" xr:uid="{AD2BA2C7-5C79-4E97-AEB0-010396A608FC}">
          <x14:formula1>
            <xm:f>IF($A$1=1,'List selection'!$D$480:$D$483,IF($A$1=2,'List selection'!$F$480:$F$483,IF($A$1=4,'List selection'!$E$480:$E$483,IF($A$1=3,'List selection'!$C$480:$C$483,""))))</xm:f>
          </x14:formula1>
          <xm:sqref>H17</xm:sqref>
        </x14:dataValidation>
        <x14:dataValidation type="list" allowBlank="1" showInputMessage="1" showErrorMessage="1" xr:uid="{1368A4A3-2823-43D4-B2CD-4BDE447B1AE8}">
          <x14:formula1>
            <xm:f>IF($A$1=1,'List selection'!$D$485:$D$486,IF($A$1=2,'List selection'!$F$485:$F$486,IF($A$1=4,'List selection'!$E$485:$E$486,IF($A$1=3,'List selection'!$C$485:$C$486,""))))</xm:f>
          </x14:formula1>
          <xm:sqref>L96 N96</xm:sqref>
        </x14:dataValidation>
        <x14:dataValidation type="list" errorStyle="information" allowBlank="1" showInputMessage="1" showErrorMessage="1" xr:uid="{F22520A5-45B7-4E2D-AB31-69CBA2A1B7A5}">
          <x14:formula1>
            <xm:f>'List selection'!$C$44:$C$63</xm:f>
          </x14:formula1>
          <xm:sqref>S47:S76</xm:sqref>
        </x14:dataValidation>
        <x14:dataValidation type="list" errorStyle="information" allowBlank="1" showInputMessage="1" showErrorMessage="1" xr:uid="{D7E8CA51-8256-4FAC-949B-70A2148494A2}">
          <x14:formula1>
            <xm:f>IF($A$1=1,'List selection'!$D$206:$D$453,IF($A$1=2,'List selection'!$F$206:$F$453,IF($A$1=4,'List selection'!$E$206:$E$453,IF($A$1=3,'List selection'!$C$206:$C$453,""))))</xm:f>
          </x14:formula1>
          <xm:sqref>H22</xm:sqref>
        </x14:dataValidation>
        <x14:dataValidation type="list" allowBlank="1" showInputMessage="1" showErrorMessage="1" xr:uid="{90DC2329-9F52-4AA0-9681-820F7E2FA17B}">
          <x14:formula1>
            <xm:f>IF($A$1=1,'List selection'!$D$65:$D$68,IF($A$1=2,'List selection'!$F$65:$F$68,IF($A$1=4,'List selection'!$E$65:$E$68,IF($A$1=3,'List selection'!$C$65:$C$68,""))))</xm:f>
          </x14:formula1>
          <xm:sqref>D80</xm:sqref>
        </x14:dataValidation>
        <x14:dataValidation type="list" allowBlank="1" showInputMessage="1" showErrorMessage="1" xr:uid="{54656AC7-E38A-46A5-9C23-2AC8BA187381}">
          <x14:formula1>
            <xm:f>IF($A$1=1,'List selection'!$D$489:$D$503,IF($A$1=2,'List selection'!$F$489:$F$503,IF($A$1=4,'List selection'!$E$489:$E$503,IF($A$1=3,'List selection'!$C$489:$C$503,""))))</xm:f>
          </x14:formula1>
          <xm:sqref>L47:L76</xm:sqref>
        </x14:dataValidation>
        <x14:dataValidation type="list" allowBlank="1" showErrorMessage="1" xr:uid="{1BA1D099-44EB-4153-8ADE-1677DA0C28BA}">
          <x14:formula1>
            <xm:f>IF(OR(LEFT($H$14,3)="IMP",LEFT($H$14,3)="EXP"),'List selection'!$E$110:$E$199,"")</xm:f>
          </x14:formula1>
          <xm:sqref>F42</xm:sqref>
        </x14:dataValidation>
        <x14:dataValidation type="list" allowBlank="1" showInputMessage="1" showErrorMessage="1" xr:uid="{AA197B4B-C274-4A09-8197-3E90B5557F52}">
          <x14:formula1>
            <xm:f>IF($A$1=1,'List selection'!$D$206:$D$453,IF($A$1=2,'List selection'!$F$206:$F$453,IF($A$1=4,'List selection'!$E$206:$E$453,IF($A$1=3,'List selection'!$C$206:$C$453,""))))</xm:f>
          </x14:formula1>
          <xm:sqref>J27</xm:sqref>
        </x14:dataValidation>
        <x14:dataValidation type="list" allowBlank="1" showInputMessage="1" showErrorMessage="1" xr:uid="{3C3201A9-EA81-47E4-AE38-48CE04ADD842}">
          <x14:formula1>
            <xm:f>'List selection'!$C$506:$C$547</xm:f>
          </x14:formula1>
          <xm:sqref>H42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22802-4C44-461A-A201-1DD472A7D478}">
  <sheetPr>
    <tabColor rgb="FFFF0000"/>
    <pageSetUpPr fitToPage="1"/>
  </sheetPr>
  <dimension ref="A1:AE105"/>
  <sheetViews>
    <sheetView zoomScale="70" zoomScaleNormal="70" zoomScaleSheetLayoutView="25" zoomScalePageLayoutView="55" workbookViewId="0">
      <selection activeCell="K37" sqref="K37"/>
    </sheetView>
  </sheetViews>
  <sheetFormatPr defaultColWidth="11.453125" defaultRowHeight="12.5" x14ac:dyDescent="0.25"/>
  <cols>
    <col min="1" max="1" width="2.81640625" style="8" customWidth="1"/>
    <col min="2" max="2" width="9.81640625" style="8" customWidth="1"/>
    <col min="3" max="3" width="4.453125" style="8" customWidth="1"/>
    <col min="4" max="4" width="35.81640625" style="8" customWidth="1"/>
    <col min="5" max="5" width="11.1796875" style="8" customWidth="1"/>
    <col min="6" max="6" width="35.81640625" style="8" customWidth="1"/>
    <col min="7" max="7" width="11.1796875" style="8" customWidth="1"/>
    <col min="8" max="8" width="35.81640625" style="8" customWidth="1"/>
    <col min="9" max="9" width="11.1796875" style="8" customWidth="1"/>
    <col min="10" max="10" width="35.81640625" style="8" customWidth="1"/>
    <col min="11" max="11" width="11.1796875" style="8" customWidth="1"/>
    <col min="12" max="12" width="35.54296875" style="8" customWidth="1"/>
    <col min="13" max="13" width="12.1796875" style="8" customWidth="1"/>
    <col min="14" max="14" width="35.54296875" style="8" customWidth="1"/>
    <col min="15" max="15" width="12.1796875" style="8" customWidth="1"/>
    <col min="16" max="16" width="35.81640625" style="8" customWidth="1"/>
    <col min="17" max="17" width="12.1796875" style="8" customWidth="1"/>
    <col min="18" max="18" width="35.81640625" style="8" customWidth="1"/>
    <col min="19" max="20" width="12.1796875" style="8" customWidth="1"/>
    <col min="21" max="21" width="35.54296875" style="8" customWidth="1"/>
    <col min="22" max="23" width="12.1796875" style="8" customWidth="1"/>
    <col min="24" max="24" width="35.54296875" style="8" customWidth="1"/>
    <col min="25" max="25" width="11.453125" style="8"/>
    <col min="26" max="26" width="15.453125" style="8" hidden="1" customWidth="1"/>
    <col min="27" max="31" width="11.453125" style="8" hidden="1" customWidth="1"/>
    <col min="32" max="37" width="11.453125" style="8" customWidth="1"/>
    <col min="38" max="16384" width="11.453125" style="8"/>
  </cols>
  <sheetData>
    <row r="1" spans="1:31" ht="13.5" thickBot="1" x14ac:dyDescent="0.35">
      <c r="A1" s="19">
        <v>3</v>
      </c>
      <c r="B1" s="12"/>
      <c r="C1" s="1"/>
      <c r="D1" s="5"/>
      <c r="E1" s="5"/>
      <c r="F1" s="5"/>
      <c r="G1" s="5"/>
      <c r="H1" s="5"/>
      <c r="I1" s="5"/>
      <c r="J1" s="74"/>
      <c r="K1" s="12"/>
      <c r="L1" s="12"/>
      <c r="M1" s="5"/>
      <c r="N1" s="6"/>
      <c r="O1" s="5"/>
      <c r="P1" s="12"/>
      <c r="Q1" s="5"/>
      <c r="R1" s="12"/>
      <c r="S1" s="12"/>
      <c r="T1" s="12"/>
      <c r="U1" s="12"/>
      <c r="V1" s="12"/>
      <c r="W1" s="12"/>
      <c r="X1" s="12"/>
      <c r="Y1" s="12"/>
      <c r="AA1" s="8" t="b">
        <f t="shared" ref="AA1:AA14" si="0">+ISBLANK(AB1)</f>
        <v>0</v>
      </c>
      <c r="AB1" s="50" t="str" cm="1">
        <f t="array" ref="AB1:AB14">IF(AND($A$1=1,$D$14="Anlieferung"),'List selection'!$D$464:$D$477,IF(AND($A$1=2,$D$14="Beszállítás"),'List selection'!$F$464:$F$477,IF(AND($A$1=4,$D$14="Livrare de intrare"),'List selection'!$E$464:$E$477,IF(AND($A$1=3,$D$14="Inbound"),'List selection'!$C$464:$C$477,IF(AND($A$1=1,$D$14="Auslieferung"),'List selection'!$D$456:$D$461,IF(AND($A$1=2,$D$14="Kiszállítás"),'List selection'!$F$456:$F$461,IF(AND($A$1=4,$D$14="Livrare de iesire"),'List selection'!$E$456:$E$461,IF(AND($A$1=3,$D$14="Outbound"),'List selection'!$C$456:$C$461,""))))))))</f>
        <v>Sale</v>
      </c>
      <c r="AC1" s="8" t="str" cm="1">
        <f t="array" aca="1" ref="AC1:AC14" ca="1">+IF(OR(AND($AD$13="inbound",OR($AE$13="LHI",$AE$13="IMP")),AND($AD$14="Outbound",OR($AE$13="EXP",$AE$13="LHE"))),"Same as type of business operation (import/export)",INDIRECT("$Ab$1:$Ab$"&amp;$AD$15))</f>
        <v>Sale</v>
      </c>
    </row>
    <row r="2" spans="1:31" ht="15" customHeight="1" x14ac:dyDescent="0.3">
      <c r="A2" s="11"/>
      <c r="B2" s="12"/>
      <c r="C2" s="1"/>
      <c r="D2" s="5"/>
      <c r="E2" s="5"/>
      <c r="F2" s="5"/>
      <c r="G2" s="149" t="str">
        <f>CHOOSE(A1,"UIT NR.","UIT SZÁM","UIT NO.","UIT NR.")</f>
        <v>UIT NO.</v>
      </c>
      <c r="H2" s="146"/>
      <c r="I2" s="5"/>
      <c r="J2" s="150" t="str">
        <f>CHOOSE(A1,"Eingehende Sendungen an Zollner RO","Beérkező szállítmányok Zollner RO-hoz","Inbound shipments 
to Zollner RO","Transporturi de intrare către Zollner RO")</f>
        <v>Inbound shipments 
to Zollner RO</v>
      </c>
      <c r="K2" s="85"/>
      <c r="L2" s="12" t="str">
        <f>CHOOSE(A1,"Vom Absender auszufüllen, unabhängig von den vereinbarten Incoterms.","A feladónak kell kitöltenie, függetlenül a megállapodott Incoterms-től.","To be filled in by the shipper, independent of the agreed Incoterms.","A se completa de către expeditor, independent de Incoterms agreat.")</f>
        <v>To be filled in by the shipper, independent of the agreed Incoterms.</v>
      </c>
      <c r="M2" s="5"/>
      <c r="N2" s="6"/>
      <c r="O2" s="5"/>
      <c r="P2" s="12"/>
      <c r="Q2" s="5"/>
      <c r="R2" s="12"/>
      <c r="S2" s="12"/>
      <c r="T2" s="12"/>
      <c r="U2" s="12"/>
      <c r="V2" s="12"/>
      <c r="W2" s="12"/>
      <c r="X2" s="12"/>
      <c r="Y2" s="12"/>
      <c r="AA2" s="8" t="b">
        <f t="shared" si="0"/>
        <v>0</v>
      </c>
      <c r="AB2" s="50" t="str">
        <v>Production</v>
      </c>
      <c r="AC2" s="8" t="str">
        <f ca="1"/>
        <v>Production</v>
      </c>
    </row>
    <row r="3" spans="1:31" ht="13" x14ac:dyDescent="0.3">
      <c r="A3" s="11"/>
      <c r="B3" s="12"/>
      <c r="C3" s="1"/>
      <c r="D3" s="5"/>
      <c r="E3" s="5"/>
      <c r="F3" s="5"/>
      <c r="G3" s="149"/>
      <c r="H3" s="147"/>
      <c r="I3" s="5"/>
      <c r="J3" s="150"/>
      <c r="K3" s="86"/>
      <c r="L3" s="12" t="str">
        <f>CHOOSE(A1,"Auszufüllen, wenn der Absender den Transport organisiert. (Incoterms-Klausel C+D). Ansonsten (Incoterms-Klauseln E+F) kann Zollner ausfüllen.","Akkor kell kitölteni, amikor a feladó szervezi a szállítást. (C+D Incoterms klauzula esetén). Egyéb esetben (E+F Incoterms klauzula esetén) a Zollner is kitöltheti.","To be filled in, when shipper organizes the transport. (Incoterms C+D clause). Otherwise (Incoterms E+F clauses) Zollner can fill in.","A se completa, atunci când expeditorul organizează transportul. (clauza Incoterms C+D). În caz contrar (clauzele Incoterms E+F) Zollner poate completa.")</f>
        <v>To be filled in, when shipper organizes the transport. (Incoterms C+D clause). Otherwise (Incoterms E+F clauses) Zollner can fill in.</v>
      </c>
      <c r="M3" s="5"/>
      <c r="N3" s="6"/>
      <c r="O3" s="5"/>
      <c r="P3" s="12"/>
      <c r="Q3" s="5"/>
      <c r="R3" s="12"/>
      <c r="S3" s="12"/>
      <c r="T3" s="12"/>
      <c r="U3" s="12"/>
      <c r="V3" s="12"/>
      <c r="W3" s="12"/>
      <c r="X3" s="12"/>
      <c r="Y3" s="12"/>
      <c r="AA3" s="8" t="b">
        <f t="shared" si="0"/>
        <v>0</v>
      </c>
      <c r="AB3" s="50" t="str">
        <v>Free promotional gift</v>
      </c>
      <c r="AC3" s="8" t="str">
        <f ca="1"/>
        <v>Free promotional gift</v>
      </c>
    </row>
    <row r="4" spans="1:31" ht="13.5" thickBot="1" x14ac:dyDescent="0.35">
      <c r="A4" s="11"/>
      <c r="B4" s="12"/>
      <c r="C4" s="1"/>
      <c r="D4" s="5"/>
      <c r="E4" s="5"/>
      <c r="F4" s="5"/>
      <c r="G4" s="149"/>
      <c r="H4" s="148"/>
      <c r="I4" s="5"/>
      <c r="J4" s="150"/>
      <c r="K4" s="84"/>
      <c r="L4" s="12" t="str">
        <f>CHOOSE(A1,"Kann von Zollner unabhängig von den vereinbarten Incoterms ausgefüllt werden.","Zollner is kitöltheti, függetlenül a megállapodott Incoterms-től","Can be filled by Zollner independent of the agreed Incoterms.","Poate fi completat de Zollner independent de Incoterms agreate.")</f>
        <v>Can be filled by Zollner independent of the agreed Incoterms.</v>
      </c>
      <c r="M4" s="5"/>
      <c r="N4" s="6"/>
      <c r="O4" s="5"/>
      <c r="P4" s="12"/>
      <c r="Q4" s="5"/>
      <c r="R4" s="12"/>
      <c r="S4" s="12"/>
      <c r="T4" s="12"/>
      <c r="U4" s="12"/>
      <c r="V4" s="12"/>
      <c r="W4" s="12"/>
      <c r="X4" s="12"/>
      <c r="Y4" s="12"/>
      <c r="AA4" s="8" t="b">
        <f t="shared" si="0"/>
        <v>0</v>
      </c>
      <c r="AB4" s="50" t="str">
        <v>Industrial devices and equipment</v>
      </c>
      <c r="AC4" s="8" t="str">
        <f ca="1"/>
        <v>Industrial devices and equipment</v>
      </c>
    </row>
    <row r="5" spans="1:31" ht="13" x14ac:dyDescent="0.3">
      <c r="A5" s="11"/>
      <c r="B5" s="12"/>
      <c r="C5" s="1"/>
      <c r="D5" s="5"/>
      <c r="E5" s="5"/>
      <c r="F5" s="5"/>
      <c r="G5" s="5"/>
      <c r="H5" s="5"/>
      <c r="I5" s="5"/>
      <c r="J5" s="5"/>
      <c r="K5" s="5"/>
      <c r="L5" s="5"/>
      <c r="M5" s="5"/>
      <c r="N5" s="6"/>
      <c r="O5" s="5"/>
      <c r="P5" s="12"/>
      <c r="Q5" s="5"/>
      <c r="R5" s="12"/>
      <c r="S5" s="12"/>
      <c r="T5" s="12"/>
      <c r="U5" s="12"/>
      <c r="V5" s="12"/>
      <c r="W5" s="12"/>
      <c r="X5" s="12"/>
      <c r="Y5" s="12"/>
      <c r="AA5" s="8" t="b">
        <f t="shared" si="0"/>
        <v>0</v>
      </c>
      <c r="AB5" s="50" t="str">
        <v>Fixed equipment</v>
      </c>
      <c r="AC5" s="8" t="str">
        <f ca="1"/>
        <v>Fixed equipment</v>
      </c>
    </row>
    <row r="6" spans="1:31" ht="13.5" customHeight="1" x14ac:dyDescent="0.3">
      <c r="A6" s="11"/>
      <c r="B6" s="12"/>
      <c r="C6" s="1"/>
      <c r="D6" s="5"/>
      <c r="E6" s="5"/>
      <c r="F6" s="113"/>
      <c r="G6" s="5"/>
      <c r="H6" s="5"/>
      <c r="I6" s="5"/>
      <c r="J6" s="150" t="str">
        <f>CHOOSE(A1,"Ausgehende Sendungen von Zollner RO","Kimenő szállítmányok Zollner RO-tól","Outbound shipments 
from Zollner RO","Expedieri de la Zollner RO")</f>
        <v>Outbound shipments 
from Zollner RO</v>
      </c>
      <c r="K6" s="85"/>
      <c r="L6" s="12" t="str">
        <f>CHOOSE(A1,"Kann von Zollner unabhängig von den vereinbarten Incoterms ausgefüllt werden.","Zollner is kitöltheti, függetlenül a megállapodott Incoterms-től","Can be filled by Zollner independent of the agreed Incoterms.","Poate fi completat de Zollner independent de Incoterms agreat.")</f>
        <v>Can be filled by Zollner independent of the agreed Incoterms.</v>
      </c>
      <c r="M6" s="5"/>
      <c r="N6" s="6"/>
      <c r="O6" s="5"/>
      <c r="P6" s="12"/>
      <c r="Q6" s="5"/>
      <c r="R6" s="12"/>
      <c r="S6" s="12"/>
      <c r="T6" s="12"/>
      <c r="U6" s="12"/>
      <c r="V6" s="12"/>
      <c r="W6" s="12"/>
      <c r="X6" s="12"/>
      <c r="Y6" s="12"/>
      <c r="AA6" s="8" t="b">
        <f t="shared" si="0"/>
        <v>0</v>
      </c>
      <c r="AB6" s="50" t="str">
        <v>Own consumption</v>
      </c>
      <c r="AC6" s="8" t="str">
        <f ca="1"/>
        <v>Own consumption</v>
      </c>
    </row>
    <row r="7" spans="1:31" ht="13" x14ac:dyDescent="0.3">
      <c r="A7" s="11"/>
      <c r="B7" s="12"/>
      <c r="C7" s="1"/>
      <c r="D7" s="5"/>
      <c r="E7" s="5"/>
      <c r="F7" s="5"/>
      <c r="G7" s="5"/>
      <c r="H7" s="5"/>
      <c r="I7" s="5"/>
      <c r="J7" s="150"/>
      <c r="K7" s="86"/>
      <c r="L7" s="12" t="str">
        <f>CHOOSE(A1,"Ist auszufüllen, wenn der Empfänger den Transport organisiert. (Incoterms E+F-Klauseln). Andernfalls kann Zollner ausfüllen.","Akkor kell kitölteni, ha a címzett szervezi a szállítást. (E+F Incoterms klauzula esetén). Egyéb esetben a Zollner is kitöltheti.","To be filled in, when consignee organizes the transport. (Incoterms E+F clauses). Otherwise Zollner can fill in.","A se completa, atunci când destinatarul organizează transportul. (clauzele Incoterms E+F). În caz contrar, poate fi completat de Zollner.")</f>
        <v>To be filled in, when consignee organizes the transport. (Incoterms E+F clauses). Otherwise Zollner can fill in.</v>
      </c>
      <c r="M7" s="5"/>
      <c r="N7" s="6"/>
      <c r="O7" s="5"/>
      <c r="P7" s="12"/>
      <c r="Q7" s="5"/>
      <c r="R7" s="12"/>
      <c r="S7" s="12"/>
      <c r="T7" s="12"/>
      <c r="U7" s="12"/>
      <c r="V7" s="12"/>
      <c r="W7" s="12"/>
      <c r="X7" s="12"/>
      <c r="Y7" s="12"/>
      <c r="AA7" s="8" t="b">
        <f t="shared" si="0"/>
        <v>0</v>
      </c>
      <c r="AB7" s="50" t="str">
        <v>Delivery with installation</v>
      </c>
      <c r="AC7" s="8" t="str">
        <f ca="1"/>
        <v>Delivery with installation</v>
      </c>
    </row>
    <row r="8" spans="1:31" ht="13" x14ac:dyDescent="0.3">
      <c r="A8" s="11"/>
      <c r="B8" s="12"/>
      <c r="C8" s="1"/>
      <c r="D8" s="5"/>
      <c r="E8" s="5"/>
      <c r="F8" s="5"/>
      <c r="G8" s="5"/>
      <c r="H8" s="5"/>
      <c r="I8" s="5"/>
      <c r="J8" s="150"/>
      <c r="K8" s="84"/>
      <c r="L8" s="12" t="str">
        <f>CHOOSE(A1,"Kann von Zollner unabhängig von den vereinbarten Incoterms ausgefüllt werden.","Zollner is kitöltheti, függetlenül a megállapodott Incoterms-től","Can be filled by Zollner independent of the agreed Incoterms.","Poate fi completat de Zollner independent de Incoterms agreate")</f>
        <v>Can be filled by Zollner independent of the agreed Incoterms.</v>
      </c>
      <c r="M8" s="5"/>
      <c r="N8" s="6"/>
      <c r="O8" s="5"/>
      <c r="P8" s="12"/>
      <c r="Q8" s="5"/>
      <c r="R8" s="12"/>
      <c r="S8" s="12"/>
      <c r="T8" s="12"/>
      <c r="U8" s="12"/>
      <c r="V8" s="12"/>
      <c r="W8" s="12"/>
      <c r="X8" s="12"/>
      <c r="Y8" s="12"/>
      <c r="AA8" s="8" t="b">
        <f t="shared" si="0"/>
        <v>0</v>
      </c>
      <c r="AB8" s="50" t="str">
        <v>Financial/operational leasing</v>
      </c>
      <c r="AC8" s="8" t="str">
        <f ca="1"/>
        <v>Financial/operational leasing</v>
      </c>
    </row>
    <row r="9" spans="1:31" ht="13" x14ac:dyDescent="0.3">
      <c r="A9" s="11"/>
      <c r="B9" s="12"/>
      <c r="C9" s="1"/>
      <c r="D9" s="5"/>
      <c r="E9" s="5"/>
      <c r="F9" s="5"/>
      <c r="G9" s="5"/>
      <c r="H9" s="5"/>
      <c r="I9" s="5"/>
      <c r="J9" s="116"/>
      <c r="K9" s="12"/>
      <c r="L9" s="12"/>
      <c r="M9" s="5"/>
      <c r="N9" s="6"/>
      <c r="O9" s="5"/>
      <c r="P9" s="12"/>
      <c r="Q9" s="5"/>
      <c r="R9" s="12"/>
      <c r="S9" s="12"/>
      <c r="T9" s="12"/>
      <c r="U9" s="12"/>
      <c r="V9" s="12"/>
      <c r="W9" s="12"/>
      <c r="X9" s="12"/>
      <c r="Y9" s="12"/>
      <c r="AA9" s="8" t="b">
        <f t="shared" si="0"/>
        <v>0</v>
      </c>
      <c r="AB9" s="50" t="str">
        <v>Guarantee goods</v>
      </c>
      <c r="AC9" s="8" t="str">
        <f ca="1"/>
        <v>Guarantee goods</v>
      </c>
    </row>
    <row r="10" spans="1:31" ht="20" x14ac:dyDescent="0.4">
      <c r="A10" s="11"/>
      <c r="B10" s="60" t="str">
        <f>CHOOSE(A1,"I. BITTE FÜR eTRANSPORT AUSFÜLLEN","I. KITÖLTENDŐ eTRANSPORTHOZ","I. PLEASE COMPLETE FOR eTRANSPORT","I. VĂ RUGĂM SĂ COMPLETAȚI PENTRU eTRANSPORT")</f>
        <v>I. PLEASE COMPLETE FOR eTRANSPORT</v>
      </c>
      <c r="C10" s="61"/>
      <c r="D10" s="61"/>
      <c r="E10" s="61"/>
      <c r="F10" s="61"/>
      <c r="G10" s="61"/>
      <c r="H10" s="61"/>
      <c r="I10" s="61"/>
      <c r="J10" s="61"/>
      <c r="K10" s="61"/>
      <c r="L10" s="61"/>
      <c r="M10" s="61"/>
      <c r="N10" s="61"/>
      <c r="O10" s="61"/>
      <c r="P10" s="61"/>
      <c r="Q10" s="61"/>
      <c r="R10" s="61"/>
      <c r="S10" s="61"/>
      <c r="T10" s="61"/>
      <c r="U10" s="61"/>
      <c r="V10" s="61"/>
      <c r="W10" s="61"/>
      <c r="X10" s="61"/>
      <c r="Y10" s="12"/>
      <c r="AA10" s="8" t="b">
        <f t="shared" si="0"/>
        <v>0</v>
      </c>
      <c r="AB10" s="50" t="str">
        <v>Tax-exempt transactions</v>
      </c>
      <c r="AC10" s="8" t="str">
        <f ca="1"/>
        <v>Tax-exempt transactions</v>
      </c>
    </row>
    <row r="11" spans="1:31" ht="13" x14ac:dyDescent="0.3">
      <c r="A11" s="11"/>
      <c r="B11" s="12"/>
      <c r="C11" s="1"/>
      <c r="D11" s="5"/>
      <c r="E11" s="5"/>
      <c r="F11" s="5"/>
      <c r="G11" s="5"/>
      <c r="H11" s="5"/>
      <c r="I11" s="5"/>
      <c r="J11" s="12"/>
      <c r="K11" s="12"/>
      <c r="L11" s="12"/>
      <c r="M11" s="12"/>
      <c r="N11" s="6"/>
      <c r="O11" s="5"/>
      <c r="P11" s="12"/>
      <c r="Q11" s="5"/>
      <c r="R11" s="12"/>
      <c r="S11" s="12"/>
      <c r="T11" s="12"/>
      <c r="U11" s="12"/>
      <c r="V11" s="12"/>
      <c r="W11" s="12"/>
      <c r="X11" s="12"/>
      <c r="Y11" s="12"/>
      <c r="AA11" s="8" t="b">
        <f t="shared" si="0"/>
        <v>0</v>
      </c>
      <c r="AB11" s="50" t="str">
        <v>Ongoing investments</v>
      </c>
      <c r="AC11" s="8" t="str">
        <f ca="1"/>
        <v>Ongoing investments</v>
      </c>
    </row>
    <row r="12" spans="1:31" x14ac:dyDescent="0.25">
      <c r="A12" s="12"/>
      <c r="B12" s="12"/>
      <c r="C12" s="1"/>
      <c r="D12" s="87"/>
      <c r="E12" s="5"/>
      <c r="F12" s="5"/>
      <c r="G12" s="5"/>
      <c r="H12" s="5"/>
      <c r="I12" s="5"/>
      <c r="J12" s="5"/>
      <c r="K12" s="5"/>
      <c r="L12" s="12"/>
      <c r="M12" s="5"/>
      <c r="N12" s="6"/>
      <c r="O12" s="5"/>
      <c r="P12" s="12"/>
      <c r="Q12" s="5"/>
      <c r="R12" s="12"/>
      <c r="S12" s="12"/>
      <c r="T12" s="12"/>
      <c r="U12" s="12"/>
      <c r="V12" s="12"/>
      <c r="W12" s="12"/>
      <c r="X12" s="12"/>
      <c r="Y12" s="12"/>
      <c r="AA12" s="8" t="b">
        <f t="shared" si="0"/>
        <v>0</v>
      </c>
      <c r="AB12" s="50" t="str">
        <v>Donations, grants</v>
      </c>
      <c r="AC12" s="8" t="str">
        <f ca="1"/>
        <v>Donations, grants</v>
      </c>
    </row>
    <row r="13" spans="1:31" s="37" customFormat="1" ht="32.25" customHeight="1" x14ac:dyDescent="0.25">
      <c r="A13" s="33"/>
      <c r="B13" s="145" t="str">
        <f>CHOOSE(A1,"ALLGEMEINES","ÁLTALÁNOS","GENERAL","GENERALITĂȚI")</f>
        <v>GENERAL</v>
      </c>
      <c r="C13" s="34"/>
      <c r="D13" s="131" t="str">
        <f>CHOOSE(A1,"RICHTUNG DER LIEFERUNG","SZÁLLÍTÁS IRÁNYA","DIRECTION OF TRADE","DIRECȚIA DE TRANSPORT")</f>
        <v>DIRECTION OF TRADE</v>
      </c>
      <c r="E13" s="35"/>
      <c r="F13" s="131" t="str">
        <f>CHOOSE(A1,"REGIONALE AUFTEILUNG","REGIONÁLIS FELOSZTÁS SZERINT","REGIONAL ALLOCATION","ALOCARE REGIONALĂ")</f>
        <v>REGIONAL ALLOCATION</v>
      </c>
      <c r="G13" s="35"/>
      <c r="H13" s="131" t="str">
        <f>CHOOSE(A1,"ART DER GESCHÄFTSTÄTIGKEIT","ÜZLETI TEVÉKENYSÉG TÍPUSA","TYPE OF BUSINESS OPERATION","TIP OPERATIUNE")</f>
        <v>TYPE OF BUSINESS OPERATION</v>
      </c>
      <c r="I13" s="35"/>
      <c r="J13" s="156" t="str">
        <f>CHOOSE(A1,"LIEFERKONDITION","SZÁLLÍTÁSI FELTÉTEL","TERMS OF DELIVERY","CONDIȚII DE LIVRARE")</f>
        <v>TERMS OF DELIVERY</v>
      </c>
      <c r="K13" s="156"/>
      <c r="L13" s="156"/>
      <c r="M13" s="35"/>
      <c r="N13" s="36"/>
      <c r="O13" s="35"/>
      <c r="P13" s="33"/>
      <c r="Q13" s="35"/>
      <c r="R13" s="33"/>
      <c r="S13" s="12"/>
      <c r="T13" s="12"/>
      <c r="U13" s="12"/>
      <c r="V13" s="12"/>
      <c r="W13" s="12"/>
      <c r="X13" s="12"/>
      <c r="Y13" s="12"/>
      <c r="AA13" s="8" t="b">
        <f t="shared" si="0"/>
        <v>0</v>
      </c>
      <c r="AB13" s="51" t="str">
        <v>Same as type of business operation (import/export)</v>
      </c>
      <c r="AC13" s="37" t="str">
        <f ca="1"/>
        <v>Same as type of business operation (import/export)</v>
      </c>
      <c r="AD13" s="119" t="str">
        <f>IFERROR(IF(MATCH(DIRECTIA_TRANSPORT,'List selection'!$C$3:$G$3,0)&lt;=4,"Inbound",""),"")</f>
        <v>Inbound</v>
      </c>
      <c r="AE13" s="119" t="str">
        <f>+LEFT(TIP_OPERATIUNE,3)</f>
        <v>AIC</v>
      </c>
    </row>
    <row r="14" spans="1:31" s="32" customFormat="1" ht="21" customHeight="1" x14ac:dyDescent="0.25">
      <c r="A14" s="29"/>
      <c r="B14" s="145"/>
      <c r="C14" s="28"/>
      <c r="D14" s="20" t="s">
        <v>1</v>
      </c>
      <c r="E14" s="28"/>
      <c r="F14" s="20" t="s">
        <v>5</v>
      </c>
      <c r="G14" s="28"/>
      <c r="H14" s="56" t="s">
        <v>892</v>
      </c>
      <c r="I14" s="28"/>
      <c r="J14" s="49" t="s">
        <v>44</v>
      </c>
      <c r="K14" s="155" t="s">
        <v>52</v>
      </c>
      <c r="L14" s="155"/>
      <c r="M14" s="28"/>
      <c r="N14" s="30"/>
      <c r="O14" s="28"/>
      <c r="P14" s="31"/>
      <c r="Q14" s="28"/>
      <c r="R14" s="31"/>
      <c r="S14" s="12"/>
      <c r="T14" s="12"/>
      <c r="U14" s="12"/>
      <c r="V14" s="12"/>
      <c r="W14" s="12"/>
      <c r="X14" s="12"/>
      <c r="Y14" s="12"/>
      <c r="AA14" s="8" t="b">
        <f t="shared" si="0"/>
        <v>0</v>
      </c>
      <c r="AB14" s="52" t="str">
        <v>Others</v>
      </c>
      <c r="AC14" s="32" t="str">
        <f ca="1"/>
        <v>Others</v>
      </c>
      <c r="AD14" s="120" t="str">
        <f>IFERROR(IF(MATCH(DIRECTIA_TRANSPORT,'List selection'!$C$4:$G$4,0)&lt;5,"Outbound",""),"")</f>
        <v/>
      </c>
    </row>
    <row r="15" spans="1:31" ht="13" x14ac:dyDescent="0.3">
      <c r="A15" s="25"/>
      <c r="B15" s="145"/>
      <c r="C15" s="1"/>
      <c r="D15" s="9"/>
      <c r="E15" s="5"/>
      <c r="F15" s="10"/>
      <c r="G15" s="5"/>
      <c r="H15" s="10"/>
      <c r="I15" s="5"/>
      <c r="J15" s="5"/>
      <c r="K15" s="5"/>
      <c r="L15" s="12"/>
      <c r="M15" s="5"/>
      <c r="N15" s="4"/>
      <c r="O15" s="5"/>
      <c r="P15" s="12"/>
      <c r="Q15" s="5"/>
      <c r="R15" s="12"/>
      <c r="S15" s="12"/>
      <c r="T15" s="12"/>
      <c r="U15" s="12"/>
      <c r="V15" s="12"/>
      <c r="W15" s="12"/>
      <c r="X15" s="12"/>
      <c r="Y15" s="12"/>
      <c r="AA15" s="8" t="b">
        <f>+ISBLANK(AB15)</f>
        <v>1</v>
      </c>
      <c r="AB15" s="50"/>
      <c r="AD15" s="8">
        <f>+MATCH(TRUE,AA:AA,0)-1</f>
        <v>14</v>
      </c>
    </row>
    <row r="16" spans="1:31" s="37" customFormat="1" ht="32.25" customHeight="1" x14ac:dyDescent="0.25">
      <c r="A16" s="33"/>
      <c r="B16" s="145"/>
      <c r="C16" s="38"/>
      <c r="D16" s="131" t="str">
        <f>CHOOSE(A1,"ABHOLDATUM","FELVÉTEL DÁTUMA","PICK-UP DATE","DATA RIDICĂRII")</f>
        <v>PICK-UP DATE</v>
      </c>
      <c r="E16" s="39"/>
      <c r="F16" s="131" t="str">
        <f>CHOOSE(A1,"SENDUNGSNR./TRANSPORTNR.","KÜLDEMÉNY SZÁMA/TRANSZPORTSZÁM","SHIPMENT NO./TRANSPORT NO.","NR. DE EXPEDIȚIE/NR. DE TRANSPORT")</f>
        <v>SHIPMENT NO./TRANSPORT NO.</v>
      </c>
      <c r="G16" s="39"/>
      <c r="H16" s="131" t="str">
        <f>CHOOSE(A1,"GESCHÄFTSART","ÜGYLETTÍPUS","BUSINESS TYPE","TIPUL DE AFACERE")</f>
        <v>BUSINESS TYPE</v>
      </c>
      <c r="I16" s="39"/>
      <c r="J16" s="5"/>
      <c r="K16" s="39"/>
      <c r="L16" s="12"/>
      <c r="M16" s="39"/>
      <c r="N16" s="40"/>
      <c r="O16" s="39"/>
      <c r="P16" s="33"/>
      <c r="Q16" s="39"/>
      <c r="R16" s="33"/>
      <c r="S16" s="12"/>
      <c r="T16" s="12"/>
      <c r="U16" s="12"/>
      <c r="V16" s="12"/>
      <c r="W16" s="12"/>
      <c r="X16" s="12"/>
      <c r="Y16" s="12"/>
      <c r="AB16" s="51"/>
    </row>
    <row r="17" spans="1:30" s="32" customFormat="1" ht="21" customHeight="1" x14ac:dyDescent="0.25">
      <c r="A17" s="29"/>
      <c r="B17" s="145"/>
      <c r="C17" s="28"/>
      <c r="D17" s="72">
        <v>45498</v>
      </c>
      <c r="E17" s="47"/>
      <c r="F17" s="58" t="s">
        <v>1031</v>
      </c>
      <c r="G17" s="28"/>
      <c r="H17" s="20" t="s">
        <v>885</v>
      </c>
      <c r="I17" s="28"/>
      <c r="J17" s="28"/>
      <c r="K17" s="28"/>
      <c r="L17" s="28"/>
      <c r="M17" s="28"/>
      <c r="N17" s="28"/>
      <c r="O17" s="28"/>
      <c r="P17" s="31"/>
      <c r="Q17" s="28"/>
      <c r="R17" s="31"/>
      <c r="S17" s="12"/>
      <c r="T17" s="12"/>
      <c r="U17" s="12"/>
      <c r="V17" s="12"/>
      <c r="W17" s="12"/>
      <c r="X17" s="12"/>
      <c r="Y17" s="12"/>
      <c r="AB17" s="52"/>
      <c r="AD17" s="118"/>
    </row>
    <row r="18" spans="1:30" ht="15" customHeight="1" x14ac:dyDescent="0.3">
      <c r="A18" s="25"/>
      <c r="B18" s="25"/>
      <c r="C18" s="1"/>
      <c r="D18" s="5"/>
      <c r="E18" s="5"/>
      <c r="F18" s="5"/>
      <c r="G18" s="5"/>
      <c r="H18" s="5"/>
      <c r="I18" s="5"/>
      <c r="J18" s="5"/>
      <c r="K18" s="5"/>
      <c r="L18" s="4"/>
      <c r="M18" s="5"/>
      <c r="N18" s="4"/>
      <c r="O18" s="5"/>
      <c r="P18" s="12"/>
      <c r="Q18" s="5"/>
      <c r="R18" s="12"/>
      <c r="S18" s="12"/>
      <c r="T18" s="12"/>
      <c r="U18" s="12"/>
      <c r="V18" s="12"/>
      <c r="W18" s="12"/>
      <c r="X18" s="12"/>
      <c r="Y18" s="12"/>
    </row>
    <row r="19" spans="1:30" ht="15" customHeight="1" x14ac:dyDescent="0.3">
      <c r="A19" s="25"/>
      <c r="B19" s="25"/>
      <c r="C19" s="1"/>
      <c r="D19" s="5"/>
      <c r="E19" s="5"/>
      <c r="F19" s="5"/>
      <c r="G19" s="5"/>
      <c r="H19" s="5"/>
      <c r="I19" s="5"/>
      <c r="J19" s="5"/>
      <c r="K19" s="5"/>
      <c r="L19" s="4"/>
      <c r="M19" s="5"/>
      <c r="N19" s="4"/>
      <c r="O19" s="5"/>
      <c r="P19" s="12"/>
      <c r="Q19" s="5"/>
      <c r="R19" s="12"/>
      <c r="S19" s="12"/>
      <c r="T19" s="12"/>
      <c r="U19" s="12"/>
      <c r="V19" s="12"/>
      <c r="W19" s="12"/>
      <c r="X19" s="12"/>
      <c r="Y19" s="12"/>
    </row>
    <row r="20" spans="1:30" ht="13" x14ac:dyDescent="0.3">
      <c r="A20" s="25"/>
      <c r="B20" s="25"/>
      <c r="C20" s="1"/>
      <c r="D20" s="5"/>
      <c r="E20" s="5"/>
      <c r="F20" s="5"/>
      <c r="G20" s="5"/>
      <c r="H20" s="5"/>
      <c r="I20" s="5"/>
      <c r="J20" s="5"/>
      <c r="K20" s="5"/>
      <c r="L20" s="4"/>
      <c r="M20" s="5"/>
      <c r="N20" s="4"/>
      <c r="O20" s="5"/>
      <c r="P20" s="12"/>
      <c r="Q20" s="5"/>
      <c r="R20" s="12"/>
      <c r="S20" s="12"/>
      <c r="T20" s="12"/>
      <c r="U20" s="12"/>
      <c r="V20" s="12"/>
      <c r="W20" s="12"/>
      <c r="X20" s="12"/>
      <c r="Y20" s="12"/>
    </row>
    <row r="21" spans="1:30" s="42" customFormat="1" ht="37.5" customHeight="1" x14ac:dyDescent="0.25">
      <c r="A21" s="41"/>
      <c r="B21" s="145" t="str">
        <f>CHOOSE(A1,"SPEDITION / FRACHTFÜHRER","SZÁLLÍTMÁNYOZÓ / FUVAROTÓ","FREIGHT FORWARDER / CARRIER","EXPEDITOR DE MĂRFURI / TRANSPORTATOR")</f>
        <v>FREIGHT FORWARDER / CARRIER</v>
      </c>
      <c r="C21" s="38"/>
      <c r="D21" s="135" t="str">
        <f>CHOOSE(A1,"NAME DER SPEDITION / FRACHTFÜHRER","SZÁLLÍTMÁNYOZÓ / FUVAROZÓ NEVE","NAME OF FREIGHT FORWARDER / CARRIER","NUMELE EXPEDITORULUI DE MĂRFURI / TRANSPORTATORULUI")</f>
        <v>NAME OF FREIGHT FORWARDER / CARRIER</v>
      </c>
      <c r="E21" s="35"/>
      <c r="F21" s="135" t="str">
        <f>CHOOSE(A1,"STEUERNUMMER DER SPEDITION / FRACHTFÜHRER","SPEDÍCIÓ / FUVAROZÓ ADÓSZÁMA","TAX ID OF FREIGHT FORWARDER / CARRIER","CODUL DE IDENTIFICARE FISCALĂ AL EXPEDITORULUI/ TRANSPORTATORULUI")</f>
        <v>TAX ID OF FREIGHT FORWARDER / CARRIER</v>
      </c>
      <c r="G21" s="35"/>
      <c r="H21" s="135" t="str">
        <f>CHOOSE(A1,"SITZ (LAND) DER SPEDITION / FRACHTFÜHRER","SZÁLLÍTMÁNYOZÓ / FUVAROZÓ SZÉKHELYE (ORSZÁG)","REGISTERED OFFICE (COUNTRY) OF FREIGHT FORWARDER / CARRIER","SEDIUL SOCIAL (ȚARA) AL EXPEDITORULUI DE MĂRFURI / TRANSPORTATORULUI")</f>
        <v>REGISTERED OFFICE (COUNTRY) OF FREIGHT FORWARDER / CARRIER</v>
      </c>
      <c r="I21" s="35"/>
      <c r="J21" s="35"/>
      <c r="K21" s="35"/>
      <c r="L21" s="40"/>
      <c r="M21" s="35"/>
      <c r="N21" s="40"/>
      <c r="O21" s="35"/>
      <c r="P21" s="41"/>
      <c r="Q21" s="35"/>
      <c r="R21" s="41"/>
      <c r="S21" s="41"/>
      <c r="T21" s="41"/>
      <c r="U21" s="41"/>
      <c r="V21" s="41"/>
      <c r="W21" s="41"/>
      <c r="X21" s="41"/>
      <c r="Y21" s="12"/>
    </row>
    <row r="22" spans="1:30" s="32" customFormat="1" ht="21" customHeight="1" x14ac:dyDescent="0.25">
      <c r="A22" s="29"/>
      <c r="B22" s="145"/>
      <c r="C22" s="28"/>
      <c r="D22" s="73" t="s">
        <v>1032</v>
      </c>
      <c r="E22" s="47"/>
      <c r="F22" s="73" t="s">
        <v>1033</v>
      </c>
      <c r="G22" s="28"/>
      <c r="H22" s="73" t="s">
        <v>169</v>
      </c>
      <c r="I22" s="28"/>
      <c r="J22" s="28"/>
      <c r="K22" s="28"/>
      <c r="L22" s="28"/>
      <c r="M22" s="28"/>
      <c r="N22" s="28"/>
      <c r="O22" s="28"/>
      <c r="P22" s="31"/>
      <c r="Q22" s="28"/>
      <c r="R22" s="31"/>
      <c r="S22" s="31"/>
      <c r="T22" s="31"/>
      <c r="U22" s="31"/>
      <c r="V22" s="31"/>
      <c r="W22" s="31"/>
      <c r="X22" s="31"/>
      <c r="Y22" s="12"/>
    </row>
    <row r="23" spans="1:30" x14ac:dyDescent="0.25">
      <c r="A23" s="25"/>
      <c r="B23" s="25"/>
      <c r="C23" s="5"/>
      <c r="D23" s="5"/>
      <c r="E23" s="5"/>
      <c r="F23" s="5"/>
      <c r="G23" s="5"/>
      <c r="H23" s="5"/>
      <c r="I23" s="5"/>
      <c r="J23" s="5"/>
      <c r="K23" s="5"/>
      <c r="L23" s="7"/>
      <c r="M23" s="5"/>
      <c r="N23" s="7"/>
      <c r="O23" s="5"/>
      <c r="P23" s="12"/>
      <c r="Q23" s="5"/>
      <c r="R23" s="12"/>
      <c r="S23" s="12"/>
      <c r="T23" s="12"/>
      <c r="U23" s="12"/>
      <c r="V23" s="12"/>
      <c r="W23" s="12"/>
      <c r="X23" s="12"/>
      <c r="Y23" s="12"/>
    </row>
    <row r="24" spans="1:30" x14ac:dyDescent="0.25">
      <c r="A24" s="25"/>
      <c r="B24" s="25"/>
      <c r="C24" s="5"/>
      <c r="D24" s="5"/>
      <c r="E24" s="5"/>
      <c r="F24" s="5"/>
      <c r="G24" s="5"/>
      <c r="H24" s="5"/>
      <c r="I24" s="5"/>
      <c r="J24" s="5"/>
      <c r="K24" s="5"/>
      <c r="L24" s="7"/>
      <c r="M24" s="5"/>
      <c r="N24" s="7"/>
      <c r="O24" s="5"/>
      <c r="P24" s="12"/>
      <c r="Q24" s="5"/>
      <c r="R24" s="12"/>
      <c r="S24" s="12"/>
      <c r="T24" s="12"/>
      <c r="U24" s="12"/>
      <c r="V24" s="12"/>
      <c r="W24" s="12"/>
      <c r="X24" s="12"/>
      <c r="Y24" s="12"/>
    </row>
    <row r="25" spans="1:30" x14ac:dyDescent="0.25">
      <c r="A25" s="25"/>
      <c r="B25" s="25"/>
      <c r="C25" s="5"/>
      <c r="D25" s="5"/>
      <c r="E25" s="5"/>
      <c r="F25" s="5"/>
      <c r="G25" s="5"/>
      <c r="H25" s="5"/>
      <c r="I25" s="5"/>
      <c r="J25" s="5"/>
      <c r="K25" s="5"/>
      <c r="L25" s="7"/>
      <c r="M25" s="5"/>
      <c r="N25" s="7"/>
      <c r="O25" s="5"/>
      <c r="P25" s="12"/>
      <c r="Q25" s="5"/>
      <c r="R25" s="12"/>
      <c r="S25" s="12"/>
      <c r="T25" s="12"/>
      <c r="U25" s="12"/>
      <c r="V25" s="12"/>
      <c r="W25" s="12"/>
      <c r="X25" s="12"/>
      <c r="Y25" s="12"/>
    </row>
    <row r="26" spans="1:30" s="42" customFormat="1" ht="33" customHeight="1" x14ac:dyDescent="0.25">
      <c r="A26" s="41"/>
      <c r="B26" s="145" t="str">
        <f>CHOOSE(A1,"GESCHÄFTSPARTNER","ÜZLETI PARTNER","BUSINESS PARTNER","PARTENER DE AFACERI")</f>
        <v>BUSINESS PARTNER</v>
      </c>
      <c r="C26" s="38"/>
      <c r="D26" s="132" t="str">
        <f>CHOOSE(A1,"NAME DES GESCHÄFTSPARTNERS","ÜZLETI PARTNER NEVE","NAME OF BUSINESS PARTNER","NUMELE PARTENERULUI COMERCIAL")</f>
        <v>NAME OF BUSINESS PARTNER</v>
      </c>
      <c r="E26" s="35"/>
      <c r="F26" s="132" t="str">
        <f>CHOOSE(A1,"SAP PARTNERKODE DES GESCHÄFTSPARTNERS","ÜZLETI PARTNER SAP PARTNERKÓDJA","SAP PARTNER CODE OF BUSINESS PARTNER","COD PARTENER SAP AL PARTENERULUI DE AFACERI")</f>
        <v>SAP PARTNER CODE OF BUSINESS PARTNER</v>
      </c>
      <c r="G26" s="35"/>
      <c r="H26" s="132" t="str">
        <f>CHOOSE(A1,"STEUERNUMMER DES GESCHÄFTSPARTNERS","ÜZLETI PARTNER ADÓSZÁMA","TAX ID OF BUSINESS PARTNER","CODUL FISCAL AL PARTENERULUI DE AFACERI")</f>
        <v>TAX ID OF BUSINESS PARTNER</v>
      </c>
      <c r="I26" s="35"/>
      <c r="J26" s="132" t="str">
        <f>CHOOSE(A1,"SITZ (LAND) DES GESCHÄFTSPARTNERS","ÜZLETI PARTNER SZÉKHELYE (ORSZÁG)","REGISTERED OFFICE (COUNTRY) OF BUSINESS PARTNER","SEDIUL SOCIAL (ȚARĂ) AL PARTENERULUI DE AFACERI")</f>
        <v>REGISTERED OFFICE (COUNTRY) OF BUSINESS PARTNER</v>
      </c>
      <c r="K26" s="35"/>
      <c r="L26" s="40"/>
      <c r="M26" s="35"/>
      <c r="N26" s="40"/>
      <c r="O26" s="35"/>
      <c r="P26" s="41"/>
      <c r="Q26" s="35"/>
      <c r="R26" s="41"/>
      <c r="S26" s="41"/>
      <c r="T26" s="41"/>
      <c r="U26" s="41"/>
      <c r="V26" s="41"/>
      <c r="W26" s="41"/>
      <c r="X26" s="41"/>
      <c r="Y26" s="12"/>
    </row>
    <row r="27" spans="1:30" s="32" customFormat="1" ht="21" customHeight="1" x14ac:dyDescent="0.25">
      <c r="A27" s="29"/>
      <c r="B27" s="145"/>
      <c r="C27" s="28"/>
      <c r="D27" s="58" t="s">
        <v>1034</v>
      </c>
      <c r="E27" s="47"/>
      <c r="F27" s="48">
        <v>700001</v>
      </c>
      <c r="G27" s="47"/>
      <c r="H27" s="58" t="s">
        <v>1035</v>
      </c>
      <c r="I27" s="47"/>
      <c r="J27" s="137" t="s">
        <v>169</v>
      </c>
      <c r="K27" s="28"/>
      <c r="L27" s="28"/>
      <c r="M27" s="28"/>
      <c r="N27" s="28"/>
      <c r="O27" s="28"/>
      <c r="P27" s="31"/>
      <c r="Q27" s="28"/>
      <c r="R27" s="31"/>
      <c r="S27" s="31"/>
      <c r="T27" s="31"/>
      <c r="U27" s="31"/>
      <c r="V27" s="31"/>
      <c r="W27" s="31"/>
      <c r="X27" s="31"/>
      <c r="Y27" s="12"/>
    </row>
    <row r="28" spans="1:30" x14ac:dyDescent="0.25">
      <c r="A28" s="25"/>
      <c r="B28" s="25"/>
      <c r="C28" s="5"/>
      <c r="D28" s="5"/>
      <c r="E28" s="5"/>
      <c r="F28" s="5"/>
      <c r="G28" s="5"/>
      <c r="H28" s="5"/>
      <c r="I28" s="5"/>
      <c r="J28" s="5"/>
      <c r="K28" s="5"/>
      <c r="L28" s="7"/>
      <c r="M28" s="5"/>
      <c r="N28" s="7"/>
      <c r="O28" s="5"/>
      <c r="P28" s="12"/>
      <c r="Q28" s="5"/>
      <c r="R28" s="12"/>
      <c r="S28" s="12"/>
      <c r="T28" s="12"/>
      <c r="U28" s="12"/>
      <c r="V28" s="12"/>
      <c r="W28" s="12"/>
      <c r="X28" s="12"/>
      <c r="Y28" s="12"/>
    </row>
    <row r="29" spans="1:30" x14ac:dyDescent="0.25">
      <c r="A29" s="25"/>
      <c r="B29" s="25"/>
      <c r="C29" s="5"/>
      <c r="D29" s="5"/>
      <c r="E29" s="5"/>
      <c r="F29" s="5"/>
      <c r="G29" s="5"/>
      <c r="H29" s="5"/>
      <c r="I29" s="5"/>
      <c r="J29" s="5"/>
      <c r="K29" s="5"/>
      <c r="L29" s="7"/>
      <c r="M29" s="5"/>
      <c r="N29" s="7"/>
      <c r="O29" s="5"/>
      <c r="P29" s="12"/>
      <c r="Q29" s="5"/>
      <c r="R29" s="12"/>
      <c r="S29" s="12"/>
      <c r="T29" s="12"/>
      <c r="U29" s="12"/>
      <c r="V29" s="12"/>
      <c r="W29" s="12"/>
      <c r="X29" s="12"/>
      <c r="Y29" s="12"/>
    </row>
    <row r="30" spans="1:30" x14ac:dyDescent="0.25">
      <c r="A30" s="25"/>
      <c r="B30" s="25"/>
      <c r="C30" s="5"/>
      <c r="D30" s="5"/>
      <c r="E30" s="5"/>
      <c r="F30" s="5"/>
      <c r="G30" s="5"/>
      <c r="H30" s="5"/>
      <c r="I30" s="5"/>
      <c r="J30" s="5"/>
      <c r="K30" s="5"/>
      <c r="L30" s="7"/>
      <c r="M30" s="5"/>
      <c r="N30" s="7"/>
      <c r="O30" s="5"/>
      <c r="P30" s="12"/>
      <c r="Q30" s="5"/>
      <c r="R30" s="12"/>
      <c r="S30" s="12"/>
      <c r="T30" s="12"/>
      <c r="U30" s="12"/>
      <c r="V30" s="12"/>
      <c r="W30" s="12"/>
      <c r="X30" s="12"/>
      <c r="Y30" s="12"/>
    </row>
    <row r="31" spans="1:30" s="42" customFormat="1" ht="32.25" customHeight="1" x14ac:dyDescent="0.25">
      <c r="A31" s="41"/>
      <c r="B31" s="145" t="str">
        <f>CHOOSE(A1,"FAHRZEUG","GÉPJÁRMŰ","VEHICLE","VEHICUL")</f>
        <v>VEHICLE</v>
      </c>
      <c r="C31" s="38"/>
      <c r="D31" s="97" t="str">
        <f>CHOOSE(A1,"ZUGFAHRZEUGSKENNZEICHEN","VONTATÓ RENDSZÁMA","TRUCK LICENSE PLATE NO.","NUMĂRUL DE ÎNMATRICULARE AL CAMIONULUI")</f>
        <v>TRUCK LICENSE PLATE NO.</v>
      </c>
      <c r="E31" s="35"/>
      <c r="F31" s="97" t="str">
        <f>CHOOSE(A1,"ANHÄNGERKENNZEICHEN 1","VONTATMÁNY RENDSZÁMA 1","TRAILER LICENSE PLATE NO. 1","NUMĂRUL DE ÎNMATRICULARE AL REMORCII. 1")</f>
        <v>TRAILER LICENSE PLATE NO. 1</v>
      </c>
      <c r="G31" s="35"/>
      <c r="H31" s="97" t="str">
        <f>CHOOSE(A1,"ANHÄNGERKENNZEICHEN 2","VONTATMÁNY RENDSZÁMA 2","TRAILER LICENSE PLATE NO. 2","NUMĂRUL DE ÎNMATRICULARE AL REMORCII. 2")</f>
        <v>TRAILER LICENSE PLATE NO. 2</v>
      </c>
      <c r="I31" s="35"/>
      <c r="J31" s="35"/>
      <c r="K31" s="35"/>
      <c r="L31" s="40"/>
      <c r="M31" s="35"/>
      <c r="N31" s="40"/>
      <c r="O31" s="35"/>
      <c r="P31" s="41"/>
      <c r="Q31" s="35"/>
      <c r="R31" s="41"/>
      <c r="S31" s="41"/>
      <c r="T31" s="41"/>
      <c r="U31" s="41"/>
      <c r="V31" s="41"/>
      <c r="W31" s="41"/>
      <c r="X31" s="41"/>
      <c r="Y31" s="12"/>
    </row>
    <row r="32" spans="1:30" s="32" customFormat="1" ht="21" customHeight="1" x14ac:dyDescent="0.25">
      <c r="A32" s="29"/>
      <c r="B32" s="145"/>
      <c r="C32" s="28"/>
      <c r="D32" s="73" t="s">
        <v>1111</v>
      </c>
      <c r="E32" s="47"/>
      <c r="F32" s="73" t="s">
        <v>1112</v>
      </c>
      <c r="G32" s="47"/>
      <c r="H32" s="73"/>
      <c r="I32" s="28"/>
      <c r="J32" s="28"/>
      <c r="K32" s="28"/>
      <c r="L32" s="28"/>
      <c r="M32" s="28"/>
      <c r="N32" s="28"/>
      <c r="O32" s="28"/>
      <c r="P32" s="31"/>
      <c r="Q32" s="28"/>
      <c r="R32" s="41"/>
      <c r="S32" s="31"/>
      <c r="T32" s="31"/>
      <c r="U32" s="31"/>
      <c r="V32" s="31"/>
      <c r="W32" s="31"/>
      <c r="X32" s="31"/>
      <c r="Y32" s="12"/>
    </row>
    <row r="33" spans="1:25" x14ac:dyDescent="0.25">
      <c r="A33" s="25"/>
      <c r="B33" s="25"/>
      <c r="C33" s="5"/>
      <c r="D33" s="5"/>
      <c r="E33" s="5"/>
      <c r="F33" s="5"/>
      <c r="G33" s="5"/>
      <c r="H33" s="5"/>
      <c r="I33" s="5"/>
      <c r="J33" s="5"/>
      <c r="K33" s="5"/>
      <c r="L33" s="7"/>
      <c r="M33" s="5"/>
      <c r="N33" s="7"/>
      <c r="O33" s="5"/>
      <c r="P33" s="12"/>
      <c r="Q33" s="5"/>
      <c r="R33" s="41"/>
      <c r="S33" s="12"/>
      <c r="T33" s="12"/>
      <c r="U33" s="12"/>
      <c r="V33" s="12"/>
      <c r="W33" s="12"/>
      <c r="X33" s="12"/>
      <c r="Y33" s="12"/>
    </row>
    <row r="34" spans="1:25" x14ac:dyDescent="0.25">
      <c r="A34" s="25"/>
      <c r="B34" s="25"/>
      <c r="C34" s="5"/>
      <c r="D34" s="5"/>
      <c r="E34" s="5"/>
      <c r="F34" s="5"/>
      <c r="G34" s="5"/>
      <c r="H34" s="5"/>
      <c r="I34" s="5"/>
      <c r="J34" s="5"/>
      <c r="K34" s="5"/>
      <c r="L34" s="7"/>
      <c r="M34" s="5"/>
      <c r="N34" s="7"/>
      <c r="O34" s="5"/>
      <c r="P34" s="12"/>
      <c r="Q34" s="5"/>
      <c r="R34" s="41"/>
      <c r="S34" s="12"/>
      <c r="T34" s="12"/>
      <c r="U34" s="12"/>
      <c r="V34" s="12"/>
      <c r="W34" s="12"/>
      <c r="X34" s="12"/>
      <c r="Y34" s="12"/>
    </row>
    <row r="35" spans="1:25" x14ac:dyDescent="0.25">
      <c r="A35" s="25"/>
      <c r="B35" s="25"/>
      <c r="C35" s="5"/>
      <c r="D35" s="5"/>
      <c r="E35" s="5"/>
      <c r="F35" s="5"/>
      <c r="G35" s="5"/>
      <c r="H35" s="5"/>
      <c r="I35" s="5"/>
      <c r="J35" s="5"/>
      <c r="K35" s="5"/>
      <c r="L35" s="7"/>
      <c r="M35" s="5"/>
      <c r="N35" s="7"/>
      <c r="O35" s="5"/>
      <c r="P35" s="12"/>
      <c r="Q35" s="5"/>
      <c r="R35" s="41"/>
      <c r="S35" s="12"/>
      <c r="T35" s="12"/>
      <c r="U35" s="12"/>
      <c r="V35" s="12"/>
      <c r="W35" s="12"/>
      <c r="X35" s="12"/>
      <c r="Y35" s="12"/>
    </row>
    <row r="36" spans="1:25" s="45" customFormat="1" ht="32.25" customHeight="1" x14ac:dyDescent="0.25">
      <c r="A36" s="43"/>
      <c r="B36" s="145" t="str">
        <f>CHOOSE(A1,"BE- UND ENTLADESTELLE","FEL-, LERAKÓHELY","LOADING-, UNLOADING PLACE","LOC DE ÎNCĂRCARE-, DESCĂRCARE")</f>
        <v>LOADING-, UNLOADING PLACE</v>
      </c>
      <c r="C36" s="38"/>
      <c r="D36" s="126" t="str">
        <f>CHOOSE(A1,"ZOLLNER RO - STANDORT","ZOLLNER RO - TELEPHELY","ZOLLNER RO - SITE","ZOLLNER RO - SITE")</f>
        <v>ZOLLNER RO - SITE</v>
      </c>
      <c r="E36" s="44"/>
      <c r="F36" s="126" t="str">
        <f>CHOOSE(A1,"OFFIZIELLER ADRESSE VON ZOLLNER RO - LANDKREIS ","ZOLLNER RO HIVATALOS CÍM - MEGYE","OFFICIAL ADDRESS OF ZOLLNER RO - COUNTY","ADRESA OFICIALĂ A LUI ZOLLNER RO - JUDEȚUL")</f>
        <v>OFFICIAL ADDRESS OF ZOLLNER RO - COUNTY</v>
      </c>
      <c r="G36" s="44"/>
      <c r="H36" s="126" t="str">
        <f>CHOOSE(A1,"OFFIZIELLER ADRESSE VON ZOLLNER RO - ORT ","ZOLLNER RO HIVATALOS CÍM - HELYSÉG","OFFICIAL ADDRESS OF ZOLLNER RO - CITY","ADRESA OFICIALĂ A ZOLLNER RO - ORAȘ")</f>
        <v>OFFICIAL ADDRESS OF ZOLLNER RO - CITY</v>
      </c>
      <c r="I36" s="44"/>
      <c r="J36" s="126" t="str">
        <f>CHOOSE(A1,"OFFIZIELLER ADRESSE VON ZOLLNER RO - PLZ ","ZOLLNER RO HIVATALOS CÍM - IRÁNYÍTÓSZÁM","OFFICIAL ADDRESS OF ZOLLNER RO - ZIP CODE","ADRESA OFICIALĂ A ZOLLNER RO - COD POȘTAL")</f>
        <v>OFFICIAL ADDRESS OF ZOLLNER RO - ZIP CODE</v>
      </c>
      <c r="K36" s="44"/>
      <c r="L36" s="126" t="str">
        <f>CHOOSE(A1,"OFFIZIELLER ADRESSE VON ZOLLNER RO - STRAßE ","ZOLLNER RO HIVATALOS CÍM - UTCA","OFFICIAL ADDRESS OF ZOLLNER RO - STREET","ADRESA OFICIALĂ A FIRMEI ZOLLNER RO - STRADA")</f>
        <v>OFFICIAL ADDRESS OF ZOLLNER RO - STREET</v>
      </c>
      <c r="M36" s="44"/>
      <c r="N36" s="126" t="str">
        <f>CHOOSE(A1,"OFFIZIELLER ADRESSE VON ZOLLNER RO - HAUSNR. ","ZOLLNER RO HIVATALOS CÍM - HÁZSZÁM","OFFICIAL ADDRESS OF ZOLLNER RO - HOUSE NO.","ADRESA OFICIALĂ A LUI ZOLLNER RO - CASA NR.")</f>
        <v>OFFICIAL ADDRESS OF ZOLLNER RO - HOUSE NO.</v>
      </c>
      <c r="O36" s="44"/>
      <c r="P36" s="126" t="str">
        <f>CHOOSE(A1,"OFFIZIELLER ADRESSE VON ZOLLNER RO - HALLE / RAMPE","ZOLLNER RO HIVATALOS CÍM - CSARNOK / RÁMPA","OFFICIAL ADDRESS OF ZOLLNER RO - BLDG. / RAMP","ADRESA OFICIALĂ A LUI ZOLLNER RO - CLĂDIRE / RAMPĂ")</f>
        <v>OFFICIAL ADDRESS OF ZOLLNER RO - BLDG. / RAMP</v>
      </c>
      <c r="Q36" s="44"/>
      <c r="R36" s="41"/>
      <c r="S36" s="43"/>
      <c r="T36" s="43"/>
      <c r="U36" s="43"/>
      <c r="V36" s="43"/>
      <c r="W36" s="43"/>
      <c r="X36" s="43"/>
      <c r="Y36" s="12"/>
    </row>
    <row r="37" spans="1:25" s="32" customFormat="1" ht="21" customHeight="1" x14ac:dyDescent="0.25">
      <c r="A37" s="29"/>
      <c r="B37" s="145"/>
      <c r="C37" s="28"/>
      <c r="D37" s="20" t="s">
        <v>52</v>
      </c>
      <c r="E37" s="28"/>
      <c r="F37" s="21" t="str">
        <f>IFERROR(VLOOKUP($D$37,'List selection'!$C$40:$I$41,6,0),"")</f>
        <v>Satu Mare</v>
      </c>
      <c r="G37" s="28"/>
      <c r="H37" s="21" t="str">
        <f>IFERROR(VLOOKUP($D$37,'List selection'!$C$40:$I$41,1,0),"")</f>
        <v>Satu Mare</v>
      </c>
      <c r="I37" s="28"/>
      <c r="J37" s="23">
        <f>IFERROR(VLOOKUP($D$37,'List selection'!$C$40:$I$41,5,0),"")</f>
        <v>440247</v>
      </c>
      <c r="K37" s="28"/>
      <c r="L37" s="22" t="str">
        <f>IFERROR(VLOOKUP($D$37,'List selection'!$C$40:$I$41,3,0),"")</f>
        <v xml:space="preserve">Parc Industrial Sud </v>
      </c>
      <c r="M37" s="28"/>
      <c r="N37" s="23" t="str">
        <f>IFERROR(VLOOKUP($D$37,'List selection'!$C$40:$I$41,4,0),"")</f>
        <v xml:space="preserve">nr. 10 </v>
      </c>
      <c r="O37" s="16"/>
      <c r="P37" s="20"/>
      <c r="Q37" s="31"/>
      <c r="R37" s="41"/>
      <c r="S37" s="31"/>
      <c r="T37" s="31"/>
      <c r="U37" s="31"/>
      <c r="V37" s="31"/>
      <c r="W37" s="31"/>
      <c r="X37" s="31"/>
      <c r="Y37" s="12"/>
    </row>
    <row r="38" spans="1:25" x14ac:dyDescent="0.25">
      <c r="A38" s="25"/>
      <c r="B38" s="145"/>
      <c r="C38" s="5"/>
      <c r="D38" s="5"/>
      <c r="E38" s="5"/>
      <c r="F38" s="5"/>
      <c r="G38" s="5"/>
      <c r="H38" s="5"/>
      <c r="I38" s="5"/>
      <c r="J38" s="5"/>
      <c r="K38" s="5"/>
      <c r="L38" s="7"/>
      <c r="M38" s="5"/>
      <c r="N38" s="7"/>
      <c r="O38" s="5"/>
      <c r="P38" s="12"/>
      <c r="Q38" s="5"/>
      <c r="R38" s="41"/>
      <c r="S38" s="12"/>
      <c r="T38" s="12"/>
      <c r="U38" s="12"/>
      <c r="V38" s="12"/>
      <c r="W38" s="12"/>
      <c r="X38" s="12"/>
      <c r="Y38" s="12"/>
    </row>
    <row r="39" spans="1:25" x14ac:dyDescent="0.25">
      <c r="A39" s="25"/>
      <c r="B39" s="145"/>
      <c r="C39" s="5"/>
      <c r="D39" s="5"/>
      <c r="E39" s="5"/>
      <c r="F39" s="5"/>
      <c r="G39" s="5"/>
      <c r="H39" s="5"/>
      <c r="I39" s="5"/>
      <c r="J39" s="5"/>
      <c r="K39" s="5"/>
      <c r="L39" s="7"/>
      <c r="M39" s="5"/>
      <c r="N39" s="7"/>
      <c r="O39" s="5"/>
      <c r="P39" s="12"/>
      <c r="Q39" s="5"/>
      <c r="R39" s="41"/>
      <c r="S39" s="12"/>
      <c r="T39" s="12"/>
      <c r="U39" s="12"/>
      <c r="V39" s="12"/>
      <c r="W39" s="12"/>
      <c r="X39" s="12"/>
      <c r="Y39" s="12"/>
    </row>
    <row r="40" spans="1:25" x14ac:dyDescent="0.25">
      <c r="A40" s="25"/>
      <c r="B40" s="145"/>
      <c r="C40" s="5"/>
      <c r="D40" s="5"/>
      <c r="E40" s="5"/>
      <c r="F40" s="5"/>
      <c r="G40" s="5"/>
      <c r="H40" s="5"/>
      <c r="I40" s="5"/>
      <c r="J40" s="5"/>
      <c r="K40" s="5"/>
      <c r="L40" s="7"/>
      <c r="M40" s="5"/>
      <c r="N40" s="7"/>
      <c r="O40" s="5"/>
      <c r="P40" s="12"/>
      <c r="Q40" s="5"/>
      <c r="R40" s="41"/>
      <c r="S40" s="12"/>
      <c r="T40" s="12"/>
      <c r="U40" s="12"/>
      <c r="V40" s="12"/>
      <c r="W40" s="12"/>
      <c r="X40" s="12"/>
      <c r="Y40" s="12"/>
    </row>
    <row r="41" spans="1:25" s="32" customFormat="1" ht="33" customHeight="1" thickBot="1" x14ac:dyDescent="0.3">
      <c r="A41" s="29"/>
      <c r="B41" s="145"/>
      <c r="C41" s="28"/>
      <c r="D41" s="126" t="str">
        <f>CHOOSE(A1,"PHYSISCHER GRENZÜBERGANG RO","FIZIKAI HATÁRÁTKELŐHELY RO","PHYSICAL BORDER CROSSING RO","TRECEREA FIZICĂ A FRONTIEREI RO")</f>
        <v>PHYSICAL BORDER CROSSING RO</v>
      </c>
      <c r="E41" s="28"/>
      <c r="F41" s="126" t="str">
        <f>CHOOSE(A1,"GRENZÜBERGANG RO | ZOLLSTELLEN ","HATÁRÁTKELŐHELY RO | VÁMHIVATALOK","BORDER CROSSING POINT RO | CUSTOMS OFFICES","PUNCT DE TRECERE A FRONTIEREI RO | BIROURI VAMALE")</f>
        <v>BORDER CROSSING POINT RO | CUSTOMS OFFICES</v>
      </c>
      <c r="G41" s="28"/>
      <c r="H41" s="126" t="str">
        <f>CHOOSE(A1,"ADRESSE EINES NATIONALEN STARTORTS IN RO - LANDKREIS ","EGY BELFÖLDI INDÍTÁSI HELY CÍME RO - MEGYE","ADDRESS OF A NATIONAL START LOCATION IN RO - COUNTY","ADRESA UNEI LOCAȚII NAȚIONALE DE PORNIRE ÎN RO - JUDEȚUL")</f>
        <v>ADDRESS OF A NATIONAL START LOCATION IN RO - COUNTY</v>
      </c>
      <c r="I41" s="28"/>
      <c r="J41" s="126" t="str">
        <f>CHOOSE(A1,"ADRESSE EINES NATIONALEN STARTORTS IN RO - ORT ","EGY BELFÖLDI INDÍTÁSI HELY CÍME RO - HELYSÉG","ADDRESS OF A NATIONAL START LOCATION IN RO - CITY","ADRESA OFICIALĂ A ZOLLNER RO - ORAȘ")</f>
        <v>ADDRESS OF A NATIONAL START LOCATION IN RO - CITY</v>
      </c>
      <c r="K41" s="5"/>
      <c r="L41" s="126" t="str">
        <f>CHOOSE(A1,"ADRESSE EINES NATIONALEN STARTORTS IN RO - PLZ ","EGY BELFÖLDI INDÍTÁSI HELY CÍME RO - IRÁNYÍTÓSZÁM","ADDRESS OF A NATIONAL START LOCATION IN RO - ZIP CODE","ADRESA OFICIALĂ A ZOLLNER RO - COD POȘTAL")</f>
        <v>ADDRESS OF A NATIONAL START LOCATION IN RO - ZIP CODE</v>
      </c>
      <c r="M41" s="44"/>
      <c r="N41" s="126" t="str">
        <f>CHOOSE(A1,"ADRESSE EINES NATIONALEN STARTORTS IN RO - STRAßE ","EGY BELFÖLDI INDÍTÁSI HELY CÍME RO - UTCA","ADDRESS OF A NATIONAL START LOCATION IN RO - STREET","ADRESA OFICIALĂ A FIRMEI ZOLLNER RO - STRADA")</f>
        <v>ADDRESS OF A NATIONAL START LOCATION IN RO - STREET</v>
      </c>
      <c r="O41" s="44"/>
      <c r="P41" s="126" t="str">
        <f>CHOOSE(A1,"ADRESSE EINES NATIONALEN STARTORTS IN RO - HAUSNR. ","EGY BELFÖLDI INDÍTÁSI HELY CÍME RO - HÁZSZÁM","ADDRESS OF A NATIONAL START LOCATION IN RO - HOUSE NO.","ADRESA OFICIALĂ A LUI ZOLLNER RO - CASA NR.")</f>
        <v>ADDRESS OF A NATIONAL START LOCATION IN RO - HOUSE NO.</v>
      </c>
      <c r="Q41" s="44"/>
      <c r="R41" s="126" t="str">
        <f>CHOOSE(A1,"ADRESSE EINES NATIONALEN STARTORTS IN RO - HALLE / RAMPE","EGY BELFÖLDI INDÍTÁSI HELY CÍME RO - CSARNOK / RÁMPA","ADDRESS OF A NATIONAL START LOCATION IN RO - BLDG. / RAMP","ZOLLNER RO - CLĂDIRE / RAMPĂ")</f>
        <v>ADDRESS OF A NATIONAL START LOCATION IN RO - BLDG. / RAMP</v>
      </c>
      <c r="S41" s="31"/>
      <c r="T41" s="31"/>
      <c r="U41" s="31"/>
      <c r="V41" s="31"/>
      <c r="W41" s="31"/>
      <c r="X41" s="31"/>
      <c r="Y41" s="12"/>
    </row>
    <row r="42" spans="1:25" ht="21" customHeight="1" thickBot="1" x14ac:dyDescent="0.45">
      <c r="A42" s="25"/>
      <c r="B42" s="25"/>
      <c r="C42" s="5"/>
      <c r="D42" s="73" t="s">
        <v>800</v>
      </c>
      <c r="E42" s="117" t="s">
        <v>1122</v>
      </c>
      <c r="F42" s="73"/>
      <c r="G42" s="117" t="s">
        <v>1122</v>
      </c>
      <c r="H42" s="96"/>
      <c r="I42" s="5"/>
      <c r="J42" s="73"/>
      <c r="K42" s="5"/>
      <c r="L42" s="138"/>
      <c r="M42" s="28"/>
      <c r="N42" s="139"/>
      <c r="O42" s="28"/>
      <c r="P42" s="138"/>
      <c r="Q42" s="16"/>
      <c r="R42" s="73"/>
      <c r="S42" s="12"/>
      <c r="T42" s="12"/>
      <c r="U42" s="133" t="str">
        <f>CHOOSE(A1,"WÄHRUNGSKURS","ÁTVÁLTÁSI ÁRFOLYAM","EXCHANGE RATE","RATA DE SCHIMB")</f>
        <v>EXCHANGE RATE</v>
      </c>
      <c r="V42" s="57">
        <v>4.9800000000000004</v>
      </c>
      <c r="W42" s="12"/>
      <c r="X42" s="12"/>
      <c r="Y42" s="12"/>
    </row>
    <row r="43" spans="1:25" x14ac:dyDescent="0.25">
      <c r="A43" s="25"/>
      <c r="B43" s="25"/>
      <c r="C43" s="5"/>
      <c r="D43" s="5"/>
      <c r="E43" s="5"/>
      <c r="F43" s="5"/>
      <c r="G43" s="5"/>
      <c r="H43" s="5"/>
      <c r="I43" s="5"/>
      <c r="J43" s="5"/>
      <c r="K43" s="5"/>
      <c r="L43" s="7"/>
      <c r="M43" s="5"/>
      <c r="N43" s="7"/>
      <c r="O43" s="5"/>
      <c r="P43" s="12"/>
      <c r="Q43" s="5"/>
      <c r="R43" s="12"/>
      <c r="S43" s="12"/>
      <c r="T43" s="12"/>
      <c r="U43" s="12"/>
      <c r="V43" s="12"/>
      <c r="W43" s="12"/>
      <c r="X43" s="12"/>
      <c r="Y43" s="12"/>
    </row>
    <row r="44" spans="1:25" x14ac:dyDescent="0.25">
      <c r="A44" s="25"/>
      <c r="B44" s="25"/>
      <c r="C44" s="5"/>
      <c r="D44" s="5"/>
      <c r="E44" s="5"/>
      <c r="F44" s="5"/>
      <c r="G44" s="5"/>
      <c r="H44" s="5"/>
      <c r="I44" s="5"/>
      <c r="J44" s="5"/>
      <c r="K44" s="5"/>
      <c r="L44" s="7"/>
      <c r="M44" s="5"/>
      <c r="N44" s="7"/>
      <c r="O44" s="5"/>
      <c r="P44" s="12"/>
      <c r="Q44" s="5"/>
      <c r="R44" s="12"/>
      <c r="S44" s="12"/>
      <c r="T44" s="12"/>
      <c r="U44" s="12"/>
      <c r="V44" s="12"/>
      <c r="W44" s="12"/>
      <c r="X44" s="12"/>
      <c r="Y44" s="12"/>
    </row>
    <row r="45" spans="1:25" s="42" customFormat="1" ht="32.25" customHeight="1" x14ac:dyDescent="0.25">
      <c r="A45" s="41"/>
      <c r="B45" s="145" t="str">
        <f>CHOOSE(A1,"SENDUNGSDATEN","KÜLDEMÉNYADATOK","SHIPMENT DETAILS","DETALII DE EXPEDIERE")</f>
        <v>SHIPMENT DETAILS</v>
      </c>
      <c r="C45" s="38"/>
      <c r="D45" s="124" t="str">
        <f>CHOOSE(A1,"ZWECK DES VORGANGS","AZ ELJÁRÁS CÉLJA","PURPOSE OF THE OPERATION","SCOP OPERAȚIUNE")</f>
        <v>PURPOSE OF THE OPERATION</v>
      </c>
      <c r="E45" s="5"/>
      <c r="F45" s="124" t="str">
        <f>CHOOSE(A1,"ZOLLTARIFNUMMER","VÁMTARIFASZÁM","CUSTOMS TARIFF NO.","NUMĂRUL DIN TARIFUL VAMAL")</f>
        <v>CUSTOMS TARIFF NO.</v>
      </c>
      <c r="G45" s="35"/>
      <c r="H45" s="124" t="str">
        <f>CHOOSE(A1,"HANDELSÜBLICHE WARENBEZEICHNUNG","KERESKEDELMI ÁRUMEGNEVEZÉS","PRODUCT DESCRIPTION","DESCRIEREA PRODUSULUI")</f>
        <v>PRODUCT DESCRIPTION</v>
      </c>
      <c r="I45" s="35"/>
      <c r="J45" s="124" t="str">
        <f>CHOOSE(A1,"PRODUKTMENGE","TERMÉK MENNYISÉG","QUANTITY OF PRODUCT","CANTITATEA DE PRODUS")</f>
        <v>QUANTITY OF PRODUCT</v>
      </c>
      <c r="K45" s="5"/>
      <c r="L45" s="124" t="str">
        <f>CHOOSE(A1,"MENGENEINHEIT","MENNYISÉGI EGYSÉG","UNIT OF MEASUREMENT","UNITATE DE MĂSURĂ")</f>
        <v>UNIT OF MEASUREMENT</v>
      </c>
      <c r="M45" s="35"/>
      <c r="N45" s="124" t="str">
        <f>CHOOSE(A1,"NETTOGEWICHT (kg) / ZOLLTARIFNR.","NETTÓ TÖMEG (kg) / VÁMTARIFASZÁM","NET WEIGHT (kg) / CUSTOMS TARIFF NO.","GREUTATEA NETĂ (kg) / TARIF VAMAL NR.")</f>
        <v>NET WEIGHT (kg) / CUSTOMS TARIFF NO.</v>
      </c>
      <c r="O45" s="35"/>
      <c r="P45" s="124" t="str">
        <f>CHOOSE(A1,"BRUTTOGEWICHT (kg) / ZOLLTARIFNR.","BRUTTÓ TÖMEG (kg) / VÁMTARIFASZÁM","GROSS WEIGHT (kg) / CUSTOMS TARIFF NO.","GREUTATEA BRUTĂ (kg) / TARIF VAMAL NR.")</f>
        <v>GROSS WEIGHT (kg) / CUSTOMS TARIFF NO.</v>
      </c>
      <c r="Q45" s="35"/>
      <c r="R45" s="124" t="str">
        <f>CHOOSE(A1,"WARENWERT OHNE MWST / ZOLLTARIFNR.","ÁRUÉRTÉK ÁFA NÉLKÜL / VÁMTARIFASZÁM","GOODS VALUE WITHOUT VAT / CUSTOMS TARIFF NO.","VALOAREA MĂRFURILOR FĂRĂ TVA / TARIF VAMAL NR.")</f>
        <v>GOODS VALUE WITHOUT VAT / CUSTOMS TARIFF NO.</v>
      </c>
      <c r="S45" s="124" t="str">
        <f>CHOOSE(A1,"WÄHRUNG","VALUTANEM","CURRENCY","MONEDA")</f>
        <v>CURRENCY</v>
      </c>
      <c r="T45" s="12"/>
      <c r="U45" s="124" t="str">
        <f>CHOOSE(A1,"WARENWERT OHNE MWST / ZOLLTARIFNR.","ÁRUÉRTÉK ÁFA NÉLKÜL / VÁMTARIFASZÁM","GOODS VALUE WITHOUT VAT / CUSTOMS TARIFF NO.","VALOAREA MĂRFURILOR FĂRĂ TVA / TARIF VAMAL NR.")</f>
        <v>GOODS VALUE WITHOUT VAT / CUSTOMS TARIFF NO.</v>
      </c>
      <c r="V45" s="124" t="str">
        <f>CHOOSE(A1,"WÄHRUNG","VALUTANEM","CURRENCY","MONEDA")</f>
        <v>CURRENCY</v>
      </c>
      <c r="W45" s="12"/>
      <c r="X45" s="124" t="str">
        <f>CHOOSE(A1,"ZOLLNER REFERENZNR.","ZOLLNER REFERENCIASZÁM","ZOLLNER REFERENCE NO.","NR. DE REFERINȚĂ ZOLLNER")</f>
        <v>ZOLLNER REFERENCE NO.</v>
      </c>
      <c r="Y45" s="12"/>
    </row>
    <row r="46" spans="1:25" s="32" customFormat="1" ht="21" hidden="1" customHeight="1" x14ac:dyDescent="0.25">
      <c r="A46" s="29"/>
      <c r="B46" s="145"/>
      <c r="D46" s="102" t="s">
        <v>1056</v>
      </c>
      <c r="E46" s="5" t="s">
        <v>1068</v>
      </c>
      <c r="F46" s="58" t="s">
        <v>1057</v>
      </c>
      <c r="G46" s="28" t="s">
        <v>1048</v>
      </c>
      <c r="H46" s="58" t="s">
        <v>1058</v>
      </c>
      <c r="I46" s="28" t="s">
        <v>1049</v>
      </c>
      <c r="J46" s="99" t="s">
        <v>1059</v>
      </c>
      <c r="K46" s="5" t="s">
        <v>1050</v>
      </c>
      <c r="L46" s="99" t="s">
        <v>1060</v>
      </c>
      <c r="M46" s="28" t="s">
        <v>1051</v>
      </c>
      <c r="N46" s="58" t="s">
        <v>1061</v>
      </c>
      <c r="O46" s="28" t="s">
        <v>1052</v>
      </c>
      <c r="P46" s="58" t="s">
        <v>1062</v>
      </c>
      <c r="Q46" s="28" t="s">
        <v>1053</v>
      </c>
      <c r="R46" s="59" t="s">
        <v>1063</v>
      </c>
      <c r="S46" s="58" t="s">
        <v>1064</v>
      </c>
      <c r="T46" s="12" t="s">
        <v>1054</v>
      </c>
      <c r="U46" s="95" t="s">
        <v>1065</v>
      </c>
      <c r="V46" s="94" t="s">
        <v>1066</v>
      </c>
      <c r="W46" s="12" t="s">
        <v>1055</v>
      </c>
      <c r="X46" s="103" t="s">
        <v>1067</v>
      </c>
      <c r="Y46" s="12"/>
    </row>
    <row r="47" spans="1:25" s="32" customFormat="1" ht="21" customHeight="1" x14ac:dyDescent="0.25">
      <c r="A47" s="29"/>
      <c r="B47" s="145"/>
      <c r="C47" s="28">
        <v>1</v>
      </c>
      <c r="D47" s="115" t="s">
        <v>864</v>
      </c>
      <c r="E47" s="5"/>
      <c r="F47" s="58">
        <v>85045000</v>
      </c>
      <c r="G47" s="104"/>
      <c r="H47" s="58" t="s">
        <v>1036</v>
      </c>
      <c r="I47" s="105"/>
      <c r="J47" s="109">
        <v>5000</v>
      </c>
      <c r="K47" s="110"/>
      <c r="L47" s="109" t="s">
        <v>1069</v>
      </c>
      <c r="M47" s="104"/>
      <c r="N47" s="109">
        <v>60</v>
      </c>
      <c r="O47" s="104"/>
      <c r="P47" s="99">
        <v>80</v>
      </c>
      <c r="Q47" s="104"/>
      <c r="R47" s="109">
        <v>1500</v>
      </c>
      <c r="S47" s="58" t="s">
        <v>77</v>
      </c>
      <c r="T47" s="106"/>
      <c r="U47" s="140">
        <f>IF(BUNURI_TRANSPORTATE3[[#This Row],[VALOARE_VALUTA]]=0,"",ROUND(BUNURI_TRANSPORTATE3[[#This Row],[VALOARE_VALUTA]]*RATA_SCHIMB,0))</f>
        <v>7470</v>
      </c>
      <c r="V47" s="94" t="s">
        <v>72</v>
      </c>
      <c r="W47" s="106"/>
      <c r="X47" s="103" t="s">
        <v>1037</v>
      </c>
      <c r="Y47" s="12"/>
    </row>
    <row r="48" spans="1:25" s="32" customFormat="1" ht="21" customHeight="1" x14ac:dyDescent="0.25">
      <c r="A48" s="29"/>
      <c r="B48" s="145"/>
      <c r="C48" s="28">
        <v>2</v>
      </c>
      <c r="D48" s="115"/>
      <c r="E48" s="5"/>
      <c r="F48" s="58"/>
      <c r="G48" s="104"/>
      <c r="H48" s="58"/>
      <c r="I48" s="105"/>
      <c r="J48" s="109"/>
      <c r="K48" s="110"/>
      <c r="L48" s="109"/>
      <c r="M48" s="104"/>
      <c r="N48" s="109"/>
      <c r="O48" s="104"/>
      <c r="P48" s="99"/>
      <c r="Q48" s="104"/>
      <c r="R48" s="109"/>
      <c r="S48" s="58"/>
      <c r="T48" s="106"/>
      <c r="U48" s="140" t="str">
        <f>IF(BUNURI_TRANSPORTATE3[[#This Row],[VALOARE_VALUTA]]=0,"",ROUND(BUNURI_TRANSPORTATE3[[#This Row],[VALOARE_VALUTA]]*RATA_SCHIMB,0))</f>
        <v/>
      </c>
      <c r="V48" s="94" t="s">
        <v>72</v>
      </c>
      <c r="W48" s="106"/>
      <c r="X48" s="103"/>
      <c r="Y48" s="12"/>
    </row>
    <row r="49" spans="1:25" s="32" customFormat="1" ht="21" customHeight="1" x14ac:dyDescent="0.25">
      <c r="A49" s="29"/>
      <c r="B49" s="145"/>
      <c r="C49" s="28">
        <v>3</v>
      </c>
      <c r="D49" s="115"/>
      <c r="E49" s="5"/>
      <c r="F49" s="58"/>
      <c r="G49" s="104"/>
      <c r="H49" s="58"/>
      <c r="I49" s="105"/>
      <c r="J49" s="109"/>
      <c r="K49" s="110"/>
      <c r="L49" s="109"/>
      <c r="M49" s="104"/>
      <c r="N49" s="109"/>
      <c r="O49" s="104"/>
      <c r="P49" s="99"/>
      <c r="Q49" s="104"/>
      <c r="R49" s="109"/>
      <c r="S49" s="58"/>
      <c r="T49" s="106"/>
      <c r="U49" s="140" t="str">
        <f>IF(BUNURI_TRANSPORTATE3[[#This Row],[VALOARE_VALUTA]]=0,"",ROUND(BUNURI_TRANSPORTATE3[[#This Row],[VALOARE_VALUTA]]*RATA_SCHIMB,0))</f>
        <v/>
      </c>
      <c r="V49" s="94" t="s">
        <v>72</v>
      </c>
      <c r="W49" s="106"/>
      <c r="X49" s="103"/>
      <c r="Y49" s="12"/>
    </row>
    <row r="50" spans="1:25" s="32" customFormat="1" ht="21" customHeight="1" x14ac:dyDescent="0.25">
      <c r="A50" s="29"/>
      <c r="B50" s="145"/>
      <c r="C50" s="28">
        <v>4</v>
      </c>
      <c r="D50" s="115"/>
      <c r="E50" s="5"/>
      <c r="F50" s="58"/>
      <c r="G50" s="104"/>
      <c r="H50" s="58"/>
      <c r="I50" s="105"/>
      <c r="J50" s="109"/>
      <c r="K50" s="110"/>
      <c r="L50" s="109"/>
      <c r="M50" s="104"/>
      <c r="N50" s="109"/>
      <c r="O50" s="104"/>
      <c r="P50" s="99"/>
      <c r="Q50" s="104"/>
      <c r="R50" s="109"/>
      <c r="S50" s="58"/>
      <c r="T50" s="106"/>
      <c r="U50" s="140" t="str">
        <f>IF(BUNURI_TRANSPORTATE3[[#This Row],[VALOARE_VALUTA]]=0,"",ROUND(BUNURI_TRANSPORTATE3[[#This Row],[VALOARE_VALUTA]]*RATA_SCHIMB,0))</f>
        <v/>
      </c>
      <c r="V50" s="94" t="s">
        <v>72</v>
      </c>
      <c r="W50" s="106"/>
      <c r="X50" s="103"/>
      <c r="Y50" s="12"/>
    </row>
    <row r="51" spans="1:25" s="32" customFormat="1" ht="21" customHeight="1" x14ac:dyDescent="0.25">
      <c r="A51" s="29"/>
      <c r="B51" s="145"/>
      <c r="C51" s="28">
        <v>5</v>
      </c>
      <c r="D51" s="115"/>
      <c r="E51" s="5"/>
      <c r="F51" s="58"/>
      <c r="G51" s="104"/>
      <c r="H51" s="58"/>
      <c r="I51" s="105"/>
      <c r="J51" s="109"/>
      <c r="K51" s="110"/>
      <c r="L51" s="109"/>
      <c r="M51" s="104"/>
      <c r="N51" s="109"/>
      <c r="O51" s="104"/>
      <c r="P51" s="99"/>
      <c r="Q51" s="104"/>
      <c r="R51" s="109"/>
      <c r="S51" s="58"/>
      <c r="T51" s="106"/>
      <c r="U51" s="140" t="str">
        <f>IF(BUNURI_TRANSPORTATE3[[#This Row],[VALOARE_VALUTA]]=0,"",ROUND(BUNURI_TRANSPORTATE3[[#This Row],[VALOARE_VALUTA]]*RATA_SCHIMB,0))</f>
        <v/>
      </c>
      <c r="V51" s="94" t="s">
        <v>72</v>
      </c>
      <c r="W51" s="106"/>
      <c r="X51" s="103"/>
      <c r="Y51" s="12"/>
    </row>
    <row r="52" spans="1:25" s="32" customFormat="1" ht="21" customHeight="1" x14ac:dyDescent="0.25">
      <c r="A52" s="29"/>
      <c r="B52" s="145"/>
      <c r="C52" s="28">
        <v>6</v>
      </c>
      <c r="D52" s="115"/>
      <c r="E52" s="5"/>
      <c r="F52" s="58"/>
      <c r="G52" s="104"/>
      <c r="H52" s="58"/>
      <c r="I52" s="105"/>
      <c r="J52" s="109"/>
      <c r="K52" s="110"/>
      <c r="L52" s="109"/>
      <c r="M52" s="104"/>
      <c r="N52" s="109"/>
      <c r="O52" s="104"/>
      <c r="P52" s="99"/>
      <c r="Q52" s="104"/>
      <c r="R52" s="109"/>
      <c r="S52" s="58"/>
      <c r="T52" s="106"/>
      <c r="U52" s="140" t="str">
        <f>IF(BUNURI_TRANSPORTATE3[[#This Row],[VALOARE_VALUTA]]=0,"",ROUND(BUNURI_TRANSPORTATE3[[#This Row],[VALOARE_VALUTA]]*RATA_SCHIMB,0))</f>
        <v/>
      </c>
      <c r="V52" s="94" t="s">
        <v>72</v>
      </c>
      <c r="W52" s="106"/>
      <c r="X52" s="103"/>
      <c r="Y52" s="12"/>
    </row>
    <row r="53" spans="1:25" s="32" customFormat="1" ht="21" customHeight="1" x14ac:dyDescent="0.25">
      <c r="A53" s="29"/>
      <c r="B53" s="145"/>
      <c r="C53" s="28">
        <v>7</v>
      </c>
      <c r="D53" s="115"/>
      <c r="E53" s="5"/>
      <c r="F53" s="58"/>
      <c r="G53" s="104"/>
      <c r="H53" s="58"/>
      <c r="I53" s="105"/>
      <c r="J53" s="109"/>
      <c r="K53" s="110"/>
      <c r="L53" s="109"/>
      <c r="M53" s="104"/>
      <c r="N53" s="109"/>
      <c r="O53" s="104"/>
      <c r="P53" s="99"/>
      <c r="Q53" s="104"/>
      <c r="R53" s="109"/>
      <c r="S53" s="58"/>
      <c r="T53" s="106"/>
      <c r="U53" s="140" t="str">
        <f>IF(BUNURI_TRANSPORTATE3[[#This Row],[VALOARE_VALUTA]]=0,"",ROUND(BUNURI_TRANSPORTATE3[[#This Row],[VALOARE_VALUTA]]*RATA_SCHIMB,0))</f>
        <v/>
      </c>
      <c r="V53" s="94" t="s">
        <v>72</v>
      </c>
      <c r="W53" s="106"/>
      <c r="X53" s="103"/>
      <c r="Y53" s="12"/>
    </row>
    <row r="54" spans="1:25" s="32" customFormat="1" ht="21" customHeight="1" x14ac:dyDescent="0.25">
      <c r="A54" s="29"/>
      <c r="B54" s="145"/>
      <c r="C54" s="28">
        <v>8</v>
      </c>
      <c r="D54" s="115"/>
      <c r="E54" s="5"/>
      <c r="F54" s="58"/>
      <c r="G54" s="104"/>
      <c r="H54" s="58"/>
      <c r="I54" s="105"/>
      <c r="J54" s="109"/>
      <c r="K54" s="110"/>
      <c r="L54" s="109"/>
      <c r="M54" s="104"/>
      <c r="N54" s="109"/>
      <c r="O54" s="104"/>
      <c r="P54" s="99"/>
      <c r="Q54" s="104"/>
      <c r="R54" s="109"/>
      <c r="S54" s="58"/>
      <c r="T54" s="106"/>
      <c r="U54" s="140" t="str">
        <f>IF(BUNURI_TRANSPORTATE3[[#This Row],[VALOARE_VALUTA]]=0,"",ROUND(BUNURI_TRANSPORTATE3[[#This Row],[VALOARE_VALUTA]]*RATA_SCHIMB,0))</f>
        <v/>
      </c>
      <c r="V54" s="94" t="s">
        <v>72</v>
      </c>
      <c r="W54" s="106"/>
      <c r="X54" s="103"/>
      <c r="Y54" s="12"/>
    </row>
    <row r="55" spans="1:25" s="32" customFormat="1" ht="21" customHeight="1" x14ac:dyDescent="0.25">
      <c r="A55" s="29"/>
      <c r="B55" s="145"/>
      <c r="C55" s="28">
        <v>9</v>
      </c>
      <c r="D55" s="115"/>
      <c r="E55" s="5"/>
      <c r="F55" s="58"/>
      <c r="G55" s="104"/>
      <c r="H55" s="58"/>
      <c r="I55" s="105"/>
      <c r="J55" s="109"/>
      <c r="K55" s="110"/>
      <c r="L55" s="109"/>
      <c r="M55" s="104"/>
      <c r="N55" s="109"/>
      <c r="O55" s="104"/>
      <c r="P55" s="99"/>
      <c r="Q55" s="104"/>
      <c r="R55" s="109"/>
      <c r="S55" s="58"/>
      <c r="T55" s="106"/>
      <c r="U55" s="140" t="str">
        <f>IF(BUNURI_TRANSPORTATE3[[#This Row],[VALOARE_VALUTA]]=0,"",ROUND(BUNURI_TRANSPORTATE3[[#This Row],[VALOARE_VALUTA]]*RATA_SCHIMB,0))</f>
        <v/>
      </c>
      <c r="V55" s="94" t="s">
        <v>72</v>
      </c>
      <c r="W55" s="106"/>
      <c r="X55" s="103"/>
      <c r="Y55" s="12"/>
    </row>
    <row r="56" spans="1:25" s="32" customFormat="1" ht="21" customHeight="1" x14ac:dyDescent="0.25">
      <c r="A56" s="29"/>
      <c r="B56" s="145"/>
      <c r="C56" s="28">
        <v>10</v>
      </c>
      <c r="D56" s="115"/>
      <c r="E56" s="5"/>
      <c r="F56" s="58"/>
      <c r="G56" s="104"/>
      <c r="H56" s="58"/>
      <c r="I56" s="105"/>
      <c r="J56" s="109"/>
      <c r="K56" s="110"/>
      <c r="L56" s="109"/>
      <c r="M56" s="104"/>
      <c r="N56" s="109"/>
      <c r="O56" s="104"/>
      <c r="P56" s="99"/>
      <c r="Q56" s="104"/>
      <c r="R56" s="109"/>
      <c r="S56" s="58"/>
      <c r="T56" s="106"/>
      <c r="U56" s="140" t="str">
        <f>IF(BUNURI_TRANSPORTATE3[[#This Row],[VALOARE_VALUTA]]=0,"",ROUND(BUNURI_TRANSPORTATE3[[#This Row],[VALOARE_VALUTA]]*RATA_SCHIMB,0))</f>
        <v/>
      </c>
      <c r="V56" s="94" t="s">
        <v>72</v>
      </c>
      <c r="W56" s="106"/>
      <c r="X56" s="103"/>
      <c r="Y56" s="12"/>
    </row>
    <row r="57" spans="1:25" s="32" customFormat="1" ht="21" customHeight="1" x14ac:dyDescent="0.25">
      <c r="A57" s="29"/>
      <c r="B57" s="145"/>
      <c r="C57" s="28">
        <v>11</v>
      </c>
      <c r="D57" s="115"/>
      <c r="E57" s="5"/>
      <c r="F57" s="58"/>
      <c r="G57" s="104"/>
      <c r="H57" s="58"/>
      <c r="I57" s="105"/>
      <c r="J57" s="109"/>
      <c r="K57" s="110"/>
      <c r="L57" s="109"/>
      <c r="M57" s="104"/>
      <c r="N57" s="109"/>
      <c r="O57" s="104"/>
      <c r="P57" s="99"/>
      <c r="Q57" s="104"/>
      <c r="R57" s="109"/>
      <c r="S57" s="58"/>
      <c r="T57" s="106"/>
      <c r="U57" s="140" t="str">
        <f>IF(BUNURI_TRANSPORTATE3[[#This Row],[VALOARE_VALUTA]]=0,"",ROUND(BUNURI_TRANSPORTATE3[[#This Row],[VALOARE_VALUTA]]*RATA_SCHIMB,0))</f>
        <v/>
      </c>
      <c r="V57" s="94" t="s">
        <v>72</v>
      </c>
      <c r="W57" s="106"/>
      <c r="X57" s="103"/>
      <c r="Y57" s="12"/>
    </row>
    <row r="58" spans="1:25" s="32" customFormat="1" ht="21" customHeight="1" x14ac:dyDescent="0.25">
      <c r="A58" s="29"/>
      <c r="B58" s="145"/>
      <c r="C58" s="28">
        <v>12</v>
      </c>
      <c r="D58" s="115"/>
      <c r="E58" s="5"/>
      <c r="F58" s="58"/>
      <c r="G58" s="104"/>
      <c r="H58" s="58"/>
      <c r="I58" s="105"/>
      <c r="J58" s="109"/>
      <c r="K58" s="110"/>
      <c r="L58" s="109"/>
      <c r="M58" s="104"/>
      <c r="N58" s="109"/>
      <c r="O58" s="104"/>
      <c r="P58" s="99"/>
      <c r="Q58" s="104"/>
      <c r="R58" s="109"/>
      <c r="S58" s="58"/>
      <c r="T58" s="106"/>
      <c r="U58" s="140" t="str">
        <f>IF(BUNURI_TRANSPORTATE3[[#This Row],[VALOARE_VALUTA]]=0,"",ROUND(BUNURI_TRANSPORTATE3[[#This Row],[VALOARE_VALUTA]]*RATA_SCHIMB,0))</f>
        <v/>
      </c>
      <c r="V58" s="94" t="s">
        <v>72</v>
      </c>
      <c r="W58" s="106"/>
      <c r="X58" s="103"/>
      <c r="Y58" s="12"/>
    </row>
    <row r="59" spans="1:25" s="32" customFormat="1" ht="21" customHeight="1" x14ac:dyDescent="0.25">
      <c r="A59" s="29"/>
      <c r="B59" s="145"/>
      <c r="C59" s="28">
        <v>13</v>
      </c>
      <c r="D59" s="115"/>
      <c r="E59" s="5"/>
      <c r="F59" s="58"/>
      <c r="G59" s="104"/>
      <c r="H59" s="58"/>
      <c r="I59" s="105"/>
      <c r="J59" s="109"/>
      <c r="K59" s="110"/>
      <c r="L59" s="109"/>
      <c r="M59" s="104"/>
      <c r="N59" s="109"/>
      <c r="O59" s="104"/>
      <c r="P59" s="99"/>
      <c r="Q59" s="104"/>
      <c r="R59" s="109"/>
      <c r="S59" s="58"/>
      <c r="T59" s="106"/>
      <c r="U59" s="140" t="str">
        <f>IF(BUNURI_TRANSPORTATE3[[#This Row],[VALOARE_VALUTA]]=0,"",ROUND(BUNURI_TRANSPORTATE3[[#This Row],[VALOARE_VALUTA]]*RATA_SCHIMB,0))</f>
        <v/>
      </c>
      <c r="V59" s="94" t="s">
        <v>72</v>
      </c>
      <c r="W59" s="106"/>
      <c r="X59" s="103"/>
      <c r="Y59" s="12"/>
    </row>
    <row r="60" spans="1:25" s="32" customFormat="1" ht="21" customHeight="1" x14ac:dyDescent="0.25">
      <c r="A60" s="29"/>
      <c r="B60" s="145"/>
      <c r="C60" s="28">
        <v>14</v>
      </c>
      <c r="D60" s="115"/>
      <c r="E60" s="5"/>
      <c r="F60" s="58"/>
      <c r="G60" s="104"/>
      <c r="H60" s="58"/>
      <c r="I60" s="105"/>
      <c r="J60" s="109"/>
      <c r="K60" s="110"/>
      <c r="L60" s="109"/>
      <c r="M60" s="104"/>
      <c r="N60" s="109"/>
      <c r="O60" s="104"/>
      <c r="P60" s="99"/>
      <c r="Q60" s="104"/>
      <c r="R60" s="109"/>
      <c r="S60" s="58"/>
      <c r="T60" s="106"/>
      <c r="U60" s="140" t="str">
        <f>IF(BUNURI_TRANSPORTATE3[[#This Row],[VALOARE_VALUTA]]=0,"",ROUND(BUNURI_TRANSPORTATE3[[#This Row],[VALOARE_VALUTA]]*RATA_SCHIMB,0))</f>
        <v/>
      </c>
      <c r="V60" s="94" t="s">
        <v>72</v>
      </c>
      <c r="W60" s="106"/>
      <c r="X60" s="103"/>
      <c r="Y60" s="12"/>
    </row>
    <row r="61" spans="1:25" s="32" customFormat="1" ht="21" customHeight="1" x14ac:dyDescent="0.25">
      <c r="A61" s="29"/>
      <c r="B61" s="145"/>
      <c r="C61" s="28">
        <v>15</v>
      </c>
      <c r="D61" s="115"/>
      <c r="E61" s="5"/>
      <c r="F61" s="58"/>
      <c r="G61" s="104"/>
      <c r="H61" s="58"/>
      <c r="I61" s="105"/>
      <c r="J61" s="109"/>
      <c r="K61" s="110"/>
      <c r="L61" s="109"/>
      <c r="M61" s="104"/>
      <c r="N61" s="109"/>
      <c r="O61" s="104"/>
      <c r="P61" s="99"/>
      <c r="Q61" s="104"/>
      <c r="R61" s="109"/>
      <c r="S61" s="58"/>
      <c r="T61" s="106"/>
      <c r="U61" s="140" t="str">
        <f>IF(BUNURI_TRANSPORTATE3[[#This Row],[VALOARE_VALUTA]]=0,"",ROUND(BUNURI_TRANSPORTATE3[[#This Row],[VALOARE_VALUTA]]*RATA_SCHIMB,0))</f>
        <v/>
      </c>
      <c r="V61" s="94" t="s">
        <v>72</v>
      </c>
      <c r="W61" s="106"/>
      <c r="X61" s="103"/>
      <c r="Y61" s="12"/>
    </row>
    <row r="62" spans="1:25" s="32" customFormat="1" ht="21" customHeight="1" x14ac:dyDescent="0.25">
      <c r="A62" s="29"/>
      <c r="B62" s="145"/>
      <c r="C62" s="28">
        <v>16</v>
      </c>
      <c r="D62" s="115"/>
      <c r="E62" s="5"/>
      <c r="F62" s="58"/>
      <c r="G62" s="104"/>
      <c r="H62" s="58"/>
      <c r="I62" s="105"/>
      <c r="J62" s="109"/>
      <c r="K62" s="110"/>
      <c r="L62" s="109"/>
      <c r="M62" s="104"/>
      <c r="N62" s="109"/>
      <c r="O62" s="104"/>
      <c r="P62" s="99"/>
      <c r="Q62" s="104"/>
      <c r="R62" s="109"/>
      <c r="S62" s="58"/>
      <c r="T62" s="106"/>
      <c r="U62" s="140" t="str">
        <f>IF(BUNURI_TRANSPORTATE3[[#This Row],[VALOARE_VALUTA]]=0,"",ROUND(BUNURI_TRANSPORTATE3[[#This Row],[VALOARE_VALUTA]]*RATA_SCHIMB,0))</f>
        <v/>
      </c>
      <c r="V62" s="94" t="s">
        <v>72</v>
      </c>
      <c r="W62" s="106"/>
      <c r="X62" s="103"/>
      <c r="Y62" s="12"/>
    </row>
    <row r="63" spans="1:25" s="32" customFormat="1" ht="21" customHeight="1" x14ac:dyDescent="0.25">
      <c r="A63" s="29"/>
      <c r="B63" s="145"/>
      <c r="C63" s="28">
        <v>17</v>
      </c>
      <c r="D63" s="115"/>
      <c r="E63" s="5"/>
      <c r="F63" s="58"/>
      <c r="G63" s="104"/>
      <c r="H63" s="58"/>
      <c r="I63" s="105"/>
      <c r="J63" s="109"/>
      <c r="K63" s="110"/>
      <c r="L63" s="109"/>
      <c r="M63" s="104"/>
      <c r="N63" s="109"/>
      <c r="O63" s="104"/>
      <c r="P63" s="99"/>
      <c r="Q63" s="104"/>
      <c r="R63" s="109"/>
      <c r="S63" s="58"/>
      <c r="T63" s="106"/>
      <c r="U63" s="140" t="str">
        <f>IF(BUNURI_TRANSPORTATE3[[#This Row],[VALOARE_VALUTA]]=0,"",ROUND(BUNURI_TRANSPORTATE3[[#This Row],[VALOARE_VALUTA]]*RATA_SCHIMB,0))</f>
        <v/>
      </c>
      <c r="V63" s="94" t="s">
        <v>72</v>
      </c>
      <c r="W63" s="106"/>
      <c r="X63" s="103"/>
      <c r="Y63" s="12"/>
    </row>
    <row r="64" spans="1:25" s="32" customFormat="1" ht="21" customHeight="1" x14ac:dyDescent="0.25">
      <c r="A64" s="29"/>
      <c r="B64" s="145"/>
      <c r="C64" s="28">
        <v>18</v>
      </c>
      <c r="D64" s="115"/>
      <c r="E64" s="5"/>
      <c r="F64" s="58"/>
      <c r="G64" s="104"/>
      <c r="H64" s="58"/>
      <c r="I64" s="105"/>
      <c r="J64" s="109"/>
      <c r="K64" s="110"/>
      <c r="L64" s="109"/>
      <c r="M64" s="104"/>
      <c r="N64" s="109"/>
      <c r="O64" s="104"/>
      <c r="P64" s="99"/>
      <c r="Q64" s="104"/>
      <c r="R64" s="109"/>
      <c r="S64" s="58"/>
      <c r="T64" s="106"/>
      <c r="U64" s="140" t="str">
        <f>IF(BUNURI_TRANSPORTATE3[[#This Row],[VALOARE_VALUTA]]=0,"",ROUND(BUNURI_TRANSPORTATE3[[#This Row],[VALOARE_VALUTA]]*RATA_SCHIMB,0))</f>
        <v/>
      </c>
      <c r="V64" s="94" t="s">
        <v>72</v>
      </c>
      <c r="W64" s="106"/>
      <c r="X64" s="103"/>
      <c r="Y64" s="12"/>
    </row>
    <row r="65" spans="1:27" s="32" customFormat="1" ht="21" customHeight="1" x14ac:dyDescent="0.25">
      <c r="A65" s="29"/>
      <c r="B65" s="145"/>
      <c r="C65" s="28">
        <v>19</v>
      </c>
      <c r="D65" s="115"/>
      <c r="E65" s="5"/>
      <c r="F65" s="58"/>
      <c r="G65" s="104"/>
      <c r="H65" s="58"/>
      <c r="I65" s="105"/>
      <c r="J65" s="109"/>
      <c r="K65" s="110"/>
      <c r="L65" s="109"/>
      <c r="M65" s="104"/>
      <c r="N65" s="109"/>
      <c r="O65" s="104"/>
      <c r="P65" s="99"/>
      <c r="Q65" s="104"/>
      <c r="R65" s="109"/>
      <c r="S65" s="58"/>
      <c r="T65" s="106"/>
      <c r="U65" s="140" t="str">
        <f>IF(BUNURI_TRANSPORTATE3[[#This Row],[VALOARE_VALUTA]]=0,"",ROUND(BUNURI_TRANSPORTATE3[[#This Row],[VALOARE_VALUTA]]*RATA_SCHIMB,0))</f>
        <v/>
      </c>
      <c r="V65" s="94" t="s">
        <v>72</v>
      </c>
      <c r="W65" s="106"/>
      <c r="X65" s="103"/>
      <c r="Y65" s="12"/>
    </row>
    <row r="66" spans="1:27" s="32" customFormat="1" ht="21" customHeight="1" x14ac:dyDescent="0.25">
      <c r="A66" s="29"/>
      <c r="B66" s="145"/>
      <c r="C66" s="28">
        <v>20</v>
      </c>
      <c r="D66" s="115"/>
      <c r="E66" s="5"/>
      <c r="F66" s="58"/>
      <c r="G66" s="104"/>
      <c r="H66" s="58"/>
      <c r="I66" s="105"/>
      <c r="J66" s="109"/>
      <c r="K66" s="110"/>
      <c r="L66" s="109"/>
      <c r="M66" s="104"/>
      <c r="N66" s="109"/>
      <c r="O66" s="104"/>
      <c r="P66" s="99"/>
      <c r="Q66" s="104"/>
      <c r="R66" s="109"/>
      <c r="S66" s="58"/>
      <c r="T66" s="106"/>
      <c r="U66" s="140" t="str">
        <f>IF(BUNURI_TRANSPORTATE3[[#This Row],[VALOARE_VALUTA]]=0,"",ROUND(BUNURI_TRANSPORTATE3[[#This Row],[VALOARE_VALUTA]]*RATA_SCHIMB,0))</f>
        <v/>
      </c>
      <c r="V66" s="94" t="s">
        <v>72</v>
      </c>
      <c r="W66" s="106"/>
      <c r="X66" s="103"/>
      <c r="Y66" s="12"/>
    </row>
    <row r="67" spans="1:27" s="32" customFormat="1" ht="21" customHeight="1" x14ac:dyDescent="0.25">
      <c r="A67" s="29"/>
      <c r="B67" s="145"/>
      <c r="C67" s="28">
        <v>21</v>
      </c>
      <c r="D67" s="115"/>
      <c r="E67" s="5"/>
      <c r="F67" s="58"/>
      <c r="G67" s="104"/>
      <c r="H67" s="58"/>
      <c r="I67" s="105"/>
      <c r="J67" s="109"/>
      <c r="K67" s="110"/>
      <c r="L67" s="109"/>
      <c r="M67" s="104"/>
      <c r="N67" s="109"/>
      <c r="O67" s="104"/>
      <c r="P67" s="99"/>
      <c r="Q67" s="104"/>
      <c r="R67" s="109"/>
      <c r="S67" s="58"/>
      <c r="T67" s="106"/>
      <c r="U67" s="140" t="str">
        <f>IF(BUNURI_TRANSPORTATE3[[#This Row],[VALOARE_VALUTA]]=0,"",ROUND(BUNURI_TRANSPORTATE3[[#This Row],[VALOARE_VALUTA]]*RATA_SCHIMB,0))</f>
        <v/>
      </c>
      <c r="V67" s="94" t="s">
        <v>72</v>
      </c>
      <c r="W67" s="106"/>
      <c r="X67" s="103"/>
      <c r="Y67" s="12"/>
    </row>
    <row r="68" spans="1:27" s="32" customFormat="1" ht="21" customHeight="1" x14ac:dyDescent="0.25">
      <c r="A68" s="29"/>
      <c r="B68" s="145"/>
      <c r="C68" s="28">
        <v>22</v>
      </c>
      <c r="D68" s="115"/>
      <c r="E68" s="5"/>
      <c r="F68" s="58"/>
      <c r="G68" s="104"/>
      <c r="H68" s="58"/>
      <c r="I68" s="105"/>
      <c r="J68" s="109"/>
      <c r="K68" s="110"/>
      <c r="L68" s="109"/>
      <c r="M68" s="104"/>
      <c r="N68" s="109"/>
      <c r="O68" s="104"/>
      <c r="P68" s="99"/>
      <c r="Q68" s="104"/>
      <c r="R68" s="109"/>
      <c r="S68" s="58"/>
      <c r="T68" s="106"/>
      <c r="U68" s="140" t="str">
        <f>IF(BUNURI_TRANSPORTATE3[[#This Row],[VALOARE_VALUTA]]=0,"",ROUND(BUNURI_TRANSPORTATE3[[#This Row],[VALOARE_VALUTA]]*RATA_SCHIMB,0))</f>
        <v/>
      </c>
      <c r="V68" s="94" t="s">
        <v>72</v>
      </c>
      <c r="W68" s="106"/>
      <c r="X68" s="103"/>
      <c r="Y68" s="12"/>
    </row>
    <row r="69" spans="1:27" s="32" customFormat="1" ht="21" customHeight="1" x14ac:dyDescent="0.25">
      <c r="A69" s="29"/>
      <c r="B69" s="145"/>
      <c r="C69" s="28">
        <v>23</v>
      </c>
      <c r="D69" s="115"/>
      <c r="E69" s="5"/>
      <c r="F69" s="58"/>
      <c r="G69" s="104"/>
      <c r="H69" s="58"/>
      <c r="I69" s="105"/>
      <c r="J69" s="109"/>
      <c r="K69" s="110"/>
      <c r="L69" s="109"/>
      <c r="M69" s="104"/>
      <c r="N69" s="109"/>
      <c r="O69" s="104"/>
      <c r="P69" s="99"/>
      <c r="Q69" s="104"/>
      <c r="R69" s="109"/>
      <c r="S69" s="58"/>
      <c r="T69" s="106"/>
      <c r="U69" s="140" t="str">
        <f>IF(BUNURI_TRANSPORTATE3[[#This Row],[VALOARE_VALUTA]]=0,"",ROUND(BUNURI_TRANSPORTATE3[[#This Row],[VALOARE_VALUTA]]*RATA_SCHIMB,0))</f>
        <v/>
      </c>
      <c r="V69" s="94" t="s">
        <v>72</v>
      </c>
      <c r="W69" s="106"/>
      <c r="X69" s="103"/>
      <c r="Y69" s="12"/>
    </row>
    <row r="70" spans="1:27" s="32" customFormat="1" ht="21" customHeight="1" x14ac:dyDescent="0.25">
      <c r="A70" s="29"/>
      <c r="B70" s="145"/>
      <c r="C70" s="28">
        <v>24</v>
      </c>
      <c r="D70" s="115"/>
      <c r="E70" s="5"/>
      <c r="F70" s="58"/>
      <c r="G70" s="104"/>
      <c r="H70" s="58"/>
      <c r="I70" s="105"/>
      <c r="J70" s="109"/>
      <c r="K70" s="110"/>
      <c r="L70" s="109"/>
      <c r="M70" s="104"/>
      <c r="N70" s="109"/>
      <c r="O70" s="104"/>
      <c r="P70" s="99"/>
      <c r="Q70" s="104"/>
      <c r="R70" s="109"/>
      <c r="S70" s="58"/>
      <c r="T70" s="106"/>
      <c r="U70" s="140" t="str">
        <f>IF(BUNURI_TRANSPORTATE3[[#This Row],[VALOARE_VALUTA]]=0,"",ROUND(BUNURI_TRANSPORTATE3[[#This Row],[VALOARE_VALUTA]]*RATA_SCHIMB,0))</f>
        <v/>
      </c>
      <c r="V70" s="94" t="s">
        <v>72</v>
      </c>
      <c r="W70" s="106"/>
      <c r="X70" s="103"/>
      <c r="Y70" s="12"/>
    </row>
    <row r="71" spans="1:27" s="32" customFormat="1" ht="21" customHeight="1" x14ac:dyDescent="0.25">
      <c r="A71" s="29"/>
      <c r="B71" s="145"/>
      <c r="C71" s="28">
        <v>25</v>
      </c>
      <c r="D71" s="115"/>
      <c r="E71" s="5"/>
      <c r="F71" s="58"/>
      <c r="G71" s="104"/>
      <c r="H71" s="58"/>
      <c r="I71" s="105"/>
      <c r="J71" s="109"/>
      <c r="K71" s="110"/>
      <c r="L71" s="109"/>
      <c r="M71" s="104"/>
      <c r="N71" s="109"/>
      <c r="O71" s="104"/>
      <c r="P71" s="99"/>
      <c r="Q71" s="104"/>
      <c r="R71" s="109"/>
      <c r="S71" s="58"/>
      <c r="T71" s="106"/>
      <c r="U71" s="140" t="str">
        <f>IF(BUNURI_TRANSPORTATE3[[#This Row],[VALOARE_VALUTA]]=0,"",ROUND(BUNURI_TRANSPORTATE3[[#This Row],[VALOARE_VALUTA]]*RATA_SCHIMB,0))</f>
        <v/>
      </c>
      <c r="V71" s="94" t="s">
        <v>72</v>
      </c>
      <c r="W71" s="106"/>
      <c r="X71" s="103"/>
      <c r="Y71" s="12"/>
    </row>
    <row r="72" spans="1:27" s="32" customFormat="1" ht="21" customHeight="1" x14ac:dyDescent="0.25">
      <c r="A72" s="29"/>
      <c r="B72" s="145"/>
      <c r="C72" s="28">
        <v>26</v>
      </c>
      <c r="D72" s="115"/>
      <c r="E72" s="5"/>
      <c r="F72" s="58"/>
      <c r="G72" s="104"/>
      <c r="H72" s="58"/>
      <c r="I72" s="105"/>
      <c r="J72" s="109"/>
      <c r="K72" s="110"/>
      <c r="L72" s="109"/>
      <c r="M72" s="104"/>
      <c r="N72" s="109"/>
      <c r="O72" s="104"/>
      <c r="P72" s="99"/>
      <c r="Q72" s="104"/>
      <c r="R72" s="109"/>
      <c r="S72" s="58"/>
      <c r="T72" s="106"/>
      <c r="U72" s="140" t="str">
        <f>IF(BUNURI_TRANSPORTATE3[[#This Row],[VALOARE_VALUTA]]=0,"",ROUND(BUNURI_TRANSPORTATE3[[#This Row],[VALOARE_VALUTA]]*RATA_SCHIMB,0))</f>
        <v/>
      </c>
      <c r="V72" s="94" t="s">
        <v>72</v>
      </c>
      <c r="W72" s="106"/>
      <c r="X72" s="103"/>
      <c r="Y72" s="12"/>
    </row>
    <row r="73" spans="1:27" s="32" customFormat="1" ht="21" customHeight="1" x14ac:dyDescent="0.25">
      <c r="A73" s="29"/>
      <c r="B73" s="145"/>
      <c r="C73" s="28">
        <v>27</v>
      </c>
      <c r="D73" s="115"/>
      <c r="E73" s="5"/>
      <c r="F73" s="58"/>
      <c r="G73" s="104"/>
      <c r="H73" s="58"/>
      <c r="I73" s="105"/>
      <c r="J73" s="109"/>
      <c r="K73" s="110"/>
      <c r="L73" s="109"/>
      <c r="M73" s="104"/>
      <c r="N73" s="109"/>
      <c r="O73" s="104"/>
      <c r="P73" s="99"/>
      <c r="Q73" s="104"/>
      <c r="R73" s="109"/>
      <c r="S73" s="58"/>
      <c r="T73" s="106"/>
      <c r="U73" s="140" t="str">
        <f>IF(BUNURI_TRANSPORTATE3[[#This Row],[VALOARE_VALUTA]]=0,"",ROUND(BUNURI_TRANSPORTATE3[[#This Row],[VALOARE_VALUTA]]*RATA_SCHIMB,0))</f>
        <v/>
      </c>
      <c r="V73" s="94" t="s">
        <v>72</v>
      </c>
      <c r="W73" s="106"/>
      <c r="X73" s="103"/>
      <c r="Y73" s="12"/>
    </row>
    <row r="74" spans="1:27" s="32" customFormat="1" ht="21" customHeight="1" x14ac:dyDescent="0.25">
      <c r="A74" s="29"/>
      <c r="B74" s="145"/>
      <c r="C74" s="28">
        <v>28</v>
      </c>
      <c r="D74" s="115"/>
      <c r="E74" s="5"/>
      <c r="F74" s="58"/>
      <c r="G74" s="104"/>
      <c r="H74" s="58"/>
      <c r="I74" s="105"/>
      <c r="J74" s="109"/>
      <c r="K74" s="110"/>
      <c r="L74" s="109"/>
      <c r="M74" s="104"/>
      <c r="N74" s="109"/>
      <c r="O74" s="104"/>
      <c r="P74" s="99"/>
      <c r="Q74" s="104"/>
      <c r="R74" s="109"/>
      <c r="S74" s="58"/>
      <c r="T74" s="106"/>
      <c r="U74" s="140" t="str">
        <f>IF(BUNURI_TRANSPORTATE3[[#This Row],[VALOARE_VALUTA]]=0,"",ROUND(BUNURI_TRANSPORTATE3[[#This Row],[VALOARE_VALUTA]]*RATA_SCHIMB,0))</f>
        <v/>
      </c>
      <c r="V74" s="94" t="s">
        <v>72</v>
      </c>
      <c r="W74" s="106"/>
      <c r="X74" s="103"/>
      <c r="Y74" s="12"/>
    </row>
    <row r="75" spans="1:27" s="32" customFormat="1" ht="21" customHeight="1" x14ac:dyDescent="0.25">
      <c r="A75" s="29"/>
      <c r="B75" s="145"/>
      <c r="C75" s="28">
        <v>29</v>
      </c>
      <c r="D75" s="115"/>
      <c r="E75" s="5"/>
      <c r="F75" s="58"/>
      <c r="G75" s="104"/>
      <c r="H75" s="58"/>
      <c r="I75" s="105"/>
      <c r="J75" s="109"/>
      <c r="K75" s="110"/>
      <c r="L75" s="109"/>
      <c r="M75" s="104"/>
      <c r="N75" s="109"/>
      <c r="O75" s="104"/>
      <c r="P75" s="99"/>
      <c r="Q75" s="104"/>
      <c r="R75" s="109"/>
      <c r="S75" s="58"/>
      <c r="T75" s="106"/>
      <c r="U75" s="140" t="str">
        <f>IF(BUNURI_TRANSPORTATE3[[#This Row],[VALOARE_VALUTA]]=0,"",ROUND(BUNURI_TRANSPORTATE3[[#This Row],[VALOARE_VALUTA]]*RATA_SCHIMB,0))</f>
        <v/>
      </c>
      <c r="V75" s="94" t="s">
        <v>72</v>
      </c>
      <c r="W75" s="106"/>
      <c r="X75" s="103"/>
      <c r="Y75" s="12"/>
    </row>
    <row r="76" spans="1:27" ht="21" customHeight="1" x14ac:dyDescent="0.25">
      <c r="A76" s="12"/>
      <c r="B76" s="145"/>
      <c r="C76" s="28">
        <v>30</v>
      </c>
      <c r="D76" s="115"/>
      <c r="E76" s="5"/>
      <c r="F76" s="58"/>
      <c r="G76" s="104"/>
      <c r="H76" s="58"/>
      <c r="I76" s="105"/>
      <c r="J76" s="109"/>
      <c r="K76" s="110"/>
      <c r="L76" s="109"/>
      <c r="M76" s="104"/>
      <c r="N76" s="109"/>
      <c r="O76" s="104"/>
      <c r="P76" s="99"/>
      <c r="Q76" s="104"/>
      <c r="R76" s="109"/>
      <c r="S76" s="58"/>
      <c r="T76" s="106"/>
      <c r="U76" s="140" t="str">
        <f>IF(BUNURI_TRANSPORTATE3[[#This Row],[VALOARE_VALUTA]]=0,"",ROUND(BUNURI_TRANSPORTATE3[[#This Row],[VALOARE_VALUTA]]*RATA_SCHIMB,0))</f>
        <v/>
      </c>
      <c r="V76" s="94" t="s">
        <v>72</v>
      </c>
      <c r="W76" s="106"/>
      <c r="X76" s="103"/>
      <c r="Y76" s="12"/>
      <c r="Z76" s="32"/>
      <c r="AA76" s="32"/>
    </row>
    <row r="77" spans="1:27" x14ac:dyDescent="0.25">
      <c r="A77" s="12"/>
      <c r="B77" s="145"/>
      <c r="C77" s="5"/>
      <c r="D77" s="5"/>
      <c r="E77" s="5"/>
      <c r="F77" s="5"/>
      <c r="G77" s="5"/>
      <c r="H77" s="5"/>
      <c r="I77" s="5"/>
      <c r="J77" s="5"/>
      <c r="K77" s="5"/>
      <c r="L77" s="7"/>
      <c r="M77" s="5"/>
      <c r="N77" s="7"/>
      <c r="O77" s="15"/>
      <c r="P77" s="12"/>
      <c r="Q77" s="5"/>
      <c r="R77" s="12"/>
      <c r="S77" s="12"/>
      <c r="T77" s="12"/>
      <c r="U77" s="12"/>
      <c r="V77" s="12"/>
      <c r="W77" s="12"/>
      <c r="X77" s="12"/>
      <c r="Y77" s="12"/>
      <c r="Z77" s="32"/>
      <c r="AA77" s="32"/>
    </row>
    <row r="78" spans="1:27" x14ac:dyDescent="0.25">
      <c r="A78" s="12"/>
      <c r="B78" s="145"/>
      <c r="C78" s="5"/>
      <c r="D78" s="5"/>
      <c r="E78" s="5"/>
      <c r="F78" s="5"/>
      <c r="G78" s="5"/>
      <c r="H78" s="5"/>
      <c r="I78" s="5"/>
      <c r="J78" s="5"/>
      <c r="K78" s="5"/>
      <c r="L78" s="7"/>
      <c r="M78" s="5"/>
      <c r="N78" s="7"/>
      <c r="O78" s="15"/>
      <c r="P78" s="12"/>
      <c r="Q78" s="5"/>
      <c r="R78" s="12"/>
      <c r="S78" s="12"/>
      <c r="T78" s="12"/>
      <c r="U78" s="12"/>
      <c r="V78" s="12"/>
      <c r="W78" s="12"/>
      <c r="X78" s="12"/>
      <c r="Y78" s="12"/>
      <c r="Z78" s="32"/>
      <c r="AA78" s="32"/>
    </row>
    <row r="79" spans="1:27" s="42" customFormat="1" ht="33" customHeight="1" x14ac:dyDescent="0.25">
      <c r="A79" s="41"/>
      <c r="B79" s="145"/>
      <c r="C79" s="41"/>
      <c r="D79" s="124" t="str">
        <f>CHOOSE(A1,"DOKUMENTENTYP","BIZONYLATTÍPUS","DOCUMENT TYPE","TIPUL DOCUMENTULUI")</f>
        <v>DOCUMENT TYPE</v>
      </c>
      <c r="E79" s="5"/>
      <c r="F79" s="124" t="str">
        <f>CHOOSE(A1,"NAME DES DOKUMENTENTYPS, WENN SONSTIGES","BIZONYLATTÍPUS NEVE, HA EGYÉB","NAME OF DOCUMENT TYPE, IF OTHERS","NUMELE TIPULUI DE DOCUMENT, DACĂ SUNT ALTELE")</f>
        <v>NAME OF DOCUMENT TYPE, IF OTHERS</v>
      </c>
      <c r="G79" s="46"/>
      <c r="H79" s="124" t="str">
        <f>CHOOSE(A1,"DOKUMENTENNR.","BIZONYLAT SZÁMA","DOCUMENT NO.","DOCUMENTUL NR.")</f>
        <v>DOCUMENT NO.</v>
      </c>
      <c r="I79" s="46"/>
      <c r="J79" s="124" t="str">
        <f>CHOOSE(A1,"DOKUMENTDATUM","BIZONYLAT DÁTUM","DOCUMENT DATE","DATA DOCUMENTULUI")</f>
        <v>DOCUMENT DATE</v>
      </c>
      <c r="K79" s="5"/>
      <c r="L79" s="154" t="str">
        <f>CHOOSE(A1,"BEMERKUNG","MeGJEGYZÉS","COMMENTS","COMENTARII")</f>
        <v>COMMENTS</v>
      </c>
      <c r="M79" s="154"/>
      <c r="N79" s="154"/>
      <c r="O79" s="154"/>
      <c r="P79" s="154"/>
      <c r="Q79" s="154"/>
      <c r="R79" s="154"/>
      <c r="S79" s="154"/>
      <c r="T79" s="154"/>
      <c r="U79" s="154"/>
      <c r="V79" s="154"/>
      <c r="W79" s="154"/>
      <c r="X79" s="154"/>
      <c r="Y79" s="12"/>
      <c r="Z79" s="32"/>
      <c r="AA79" s="32"/>
    </row>
    <row r="80" spans="1:27" s="32" customFormat="1" ht="21" customHeight="1" x14ac:dyDescent="0.25">
      <c r="A80" s="31"/>
      <c r="B80" s="130"/>
      <c r="C80" s="28"/>
      <c r="D80" s="58"/>
      <c r="E80" s="107"/>
      <c r="F80" s="58"/>
      <c r="G80" s="108"/>
      <c r="H80" s="58" t="s">
        <v>1258</v>
      </c>
      <c r="I80" s="108"/>
      <c r="J80" s="111">
        <v>45497</v>
      </c>
      <c r="K80" s="5"/>
      <c r="L80" s="151"/>
      <c r="M80" s="152"/>
      <c r="N80" s="152"/>
      <c r="O80" s="152"/>
      <c r="P80" s="152"/>
      <c r="Q80" s="152"/>
      <c r="R80" s="152"/>
      <c r="S80" s="152"/>
      <c r="T80" s="152"/>
      <c r="U80" s="152"/>
      <c r="V80" s="152"/>
      <c r="W80" s="152"/>
      <c r="X80" s="153"/>
      <c r="Y80" s="12"/>
    </row>
    <row r="81" spans="1:28" s="24" customFormat="1" x14ac:dyDescent="0.25">
      <c r="A81" s="12"/>
      <c r="B81" s="12"/>
      <c r="C81" s="12"/>
      <c r="D81" s="12"/>
      <c r="E81" s="12"/>
      <c r="F81" s="17"/>
      <c r="G81" s="17"/>
      <c r="H81" s="17"/>
      <c r="I81" s="17"/>
      <c r="J81" s="17"/>
      <c r="K81" s="17"/>
      <c r="L81" s="17"/>
      <c r="M81" s="17"/>
      <c r="N81" s="17"/>
      <c r="O81" s="15"/>
      <c r="P81" s="12"/>
      <c r="Q81" s="5"/>
      <c r="R81" s="12"/>
      <c r="S81" s="12"/>
      <c r="T81" s="12"/>
      <c r="U81" s="12"/>
      <c r="V81" s="12"/>
      <c r="W81" s="12"/>
      <c r="X81" s="12"/>
    </row>
    <row r="82" spans="1:28" ht="20" x14ac:dyDescent="0.4">
      <c r="A82" s="11"/>
      <c r="B82" s="60" t="str">
        <f>CHOOSE(A1,"II. BITTE AUSFÜLLEN, WENN TRANSPORT DURCH SPEDITION KIESSLING ERFOLGT","II. KITÖLTENDŐ, HA A SZÁLLÍTÁST A KIESSLING SPEDÍCIÓ VÉGZI","II. PLEASE FILL IN IF TRANSPORT IS CARRIED OUT BY FREIGHT FORWARDER KIESSLING","II. VĂ RUGĂM SĂ COMPLETAȚI DACĂ TRANSPORTUL ESTE EFECTUAT DE CĂTRE EXPEDITORUL KIESSLING")</f>
        <v>II. PLEASE FILL IN IF TRANSPORT IS CARRIED OUT BY FREIGHT FORWARDER KIESSLING</v>
      </c>
      <c r="C82" s="61"/>
      <c r="D82" s="61"/>
      <c r="E82" s="61"/>
      <c r="F82" s="61"/>
      <c r="G82" s="61"/>
      <c r="H82" s="61"/>
      <c r="I82" s="61"/>
      <c r="J82" s="61"/>
      <c r="K82" s="61"/>
      <c r="L82" s="61"/>
      <c r="M82" s="61"/>
      <c r="N82" s="61"/>
      <c r="O82" s="61"/>
      <c r="P82" s="61"/>
      <c r="Q82" s="61"/>
      <c r="R82" s="61"/>
      <c r="S82" s="61"/>
      <c r="T82" s="61"/>
      <c r="U82" s="61"/>
      <c r="V82" s="61"/>
      <c r="W82" s="61"/>
      <c r="X82" s="61"/>
      <c r="Y82" s="12"/>
      <c r="AB82" s="50"/>
    </row>
    <row r="83" spans="1:28" s="24" customFormat="1" x14ac:dyDescent="0.25">
      <c r="A83" s="12"/>
      <c r="B83" s="12"/>
      <c r="C83" s="12"/>
      <c r="D83" s="12"/>
      <c r="E83" s="12"/>
      <c r="F83" s="17"/>
      <c r="G83" s="17"/>
      <c r="H83" s="17"/>
      <c r="I83" s="17"/>
      <c r="J83" s="17"/>
      <c r="K83" s="17"/>
      <c r="L83" s="17"/>
      <c r="M83" s="17"/>
      <c r="N83" s="17"/>
      <c r="O83" s="12"/>
      <c r="P83" s="12"/>
      <c r="Q83" s="12"/>
      <c r="R83" s="12"/>
      <c r="S83" s="12"/>
      <c r="T83" s="12"/>
      <c r="U83" s="12"/>
      <c r="V83" s="12"/>
      <c r="W83" s="12"/>
      <c r="X83" s="12"/>
    </row>
    <row r="84" spans="1:28" s="24" customForma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row>
    <row r="85" spans="1:28" s="24" customFormat="1" ht="33" customHeight="1" x14ac:dyDescent="0.25">
      <c r="A85" s="12"/>
      <c r="B85" s="12"/>
      <c r="C85" s="12"/>
      <c r="D85" s="128" t="str">
        <f>CHOOSE(A1,"FIRMENNAME - ABHOLORT","CÉGNÉV - FELRAKÓ HELY","COMPANY NAME - PICK UP LOCATION","NUMELE COMPANIEI - LOCAȚIA DE PRELUARE")</f>
        <v>COMPANY NAME - PICK UP LOCATION</v>
      </c>
      <c r="E85" s="44"/>
      <c r="F85" s="128" t="str">
        <f>CHOOSE(A1,"ABHOLORT - LANDKREIS","FELVÉTEL HELYE - MEGYE","PICK UP LOCATION - COUNTY","LOCAȚIA DE PRELUARE - JUDEȚUL")</f>
        <v>PICK UP LOCATION - COUNTY</v>
      </c>
      <c r="G85" s="44"/>
      <c r="H85" s="128" t="str">
        <f>CHOOSE(A1,"ABHOLORT - ORT","FELVÉTEL HELYE - HELYSÉG","PICK UP LOCATION - CITY","LOCAȚIA DE PRELUARE - ORAȘ")</f>
        <v>PICK UP LOCATION - CITY</v>
      </c>
      <c r="I85" s="44"/>
      <c r="J85" s="128" t="str">
        <f>CHOOSE(A1,"ABHOLORT - PLZ ","FELVÉTEL HELYE - IRÁNYÍTÓSZÁM","PICK UP LOCATION - ZIP CODE","LOCAȚIA DE PRELUARE - COD POȘTAL")</f>
        <v>PICK UP LOCATION - ZIP CODE</v>
      </c>
      <c r="K85" s="44"/>
      <c r="L85" s="128" t="str">
        <f>CHOOSE(A1,"ABHOLORT - STRASSE ","FELVÉTEL HELYE - UTCA","PICK UP LOCATION - STREET","LOCAȚIA DE PRELUARE - STRADA")</f>
        <v>PICK UP LOCATION - STREET</v>
      </c>
      <c r="M85" s="44"/>
      <c r="N85" s="128" t="str">
        <f>CHOOSE(A1,"ABHOLORT - HAUSNR.","FELVÉTEL HELYE - HÁZSZÁM","PICK UP LOCATION - HOUSE NO.","LOCAȚIA DE PRELUARE - CASA NR.")</f>
        <v>PICK UP LOCATION - HOUSE NO.</v>
      </c>
      <c r="O85" s="12"/>
      <c r="P85" s="128" t="str">
        <f>CHOOSE(A1,"ABHOLORT - HALLE / RAMPE","FELVÉTEL HELYE - CSARNOK / RÁMPA","PICK UP LOCATION - BLDG. / RAMP","LOCAȚIA DE PRELUARE - CLĂDIRE / RAMPĂ")</f>
        <v>PICK UP LOCATION - BLDG. / RAMP</v>
      </c>
      <c r="Q85" s="12"/>
      <c r="R85" s="12"/>
      <c r="S85" s="12"/>
      <c r="T85" s="12"/>
      <c r="U85" s="12"/>
      <c r="V85" s="12"/>
      <c r="W85" s="12"/>
      <c r="X85" s="12"/>
    </row>
    <row r="86" spans="1:28" s="24" customFormat="1" ht="21" customHeight="1" x14ac:dyDescent="0.25">
      <c r="A86" s="12"/>
      <c r="B86" s="12"/>
      <c r="C86" s="12"/>
      <c r="D86" s="58" t="s">
        <v>1034</v>
      </c>
      <c r="E86" s="28"/>
      <c r="F86" s="58" t="s">
        <v>943</v>
      </c>
      <c r="G86" s="28"/>
      <c r="H86" s="58" t="s">
        <v>1038</v>
      </c>
      <c r="I86" s="28"/>
      <c r="J86" s="83">
        <v>10115</v>
      </c>
      <c r="K86" s="28"/>
      <c r="L86" s="99" t="s">
        <v>1039</v>
      </c>
      <c r="M86" s="28"/>
      <c r="N86" s="83">
        <v>1</v>
      </c>
      <c r="O86" s="12"/>
      <c r="P86" s="58" t="s">
        <v>1040</v>
      </c>
      <c r="Q86" s="12"/>
      <c r="R86" s="12"/>
      <c r="S86" s="12"/>
      <c r="T86" s="12"/>
      <c r="U86" s="12"/>
      <c r="V86" s="12"/>
      <c r="W86" s="12"/>
      <c r="X86" s="12"/>
    </row>
    <row r="87" spans="1:28" s="24" customForma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row>
    <row r="88" spans="1:28" s="24" customForma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row>
    <row r="89" spans="1:28" s="24" customForma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row>
    <row r="90" spans="1:28" s="24" customFormat="1" ht="33" customHeight="1" x14ac:dyDescent="0.25">
      <c r="A90" s="12"/>
      <c r="B90" s="12"/>
      <c r="C90" s="12"/>
      <c r="D90" s="129" t="str">
        <f>CHOOSE(A1,"NAME KONTAKTPERSON - ABHOLORT","KAPCSOLATTARTÓ NEVE - FELRAKÓ HELY","NAME OF CONTACT PERSON - PICK UP LOCATION","NUMELE PERSOANEI DE CONTACT - LOCAȚIA DE PRELUARE")</f>
        <v>NAME OF CONTACT PERSON - PICK UP LOCATION</v>
      </c>
      <c r="E90" s="12"/>
      <c r="F90" s="129" t="str">
        <f>CHOOSE(A1,"POSITION DER KONTAKTPERSON - ABHOLORT","KAPCSOLATTARTÓ POZÍCIÓJA - FELRAKÓ HELY","POSITION OF CONTACT PERSON - PICK UP LOCATION","FUNCȚIA PERSOANEI DE CONTACT- LOCAȚIA DE PRELUARE")</f>
        <v>POSITION OF CONTACT PERSON - PICK UP LOCATION</v>
      </c>
      <c r="G90" s="12"/>
      <c r="H90" s="129" t="str">
        <f>CHOOSE(A1,"TELEFONNUMMER KONTAKTPERSON - ABHOLORT","KAPCSOLATTARTÓ TELEFONSZÁMA - FELRAKÓ HELY","PHONE NO. OF CONTACT PERSON - PICK UP LOCATION","NUMĂR DE TELEFON AL PERSOANEI DE CONTACT - LOCAȚIA DE PRELUARE")</f>
        <v>PHONE NO. OF CONTACT PERSON - PICK UP LOCATION</v>
      </c>
      <c r="I90" s="12"/>
      <c r="J90" s="129" t="str">
        <f>CHOOSE(A1,"E-MAIL-ADRESSE KONTAKTPERSON - ABHOLORT","KAPCSOLATTARTÓ EMAIL CÍME - FELRAKÓ HELY","EMAIL ADDRESS. OF CONTACT PERSON - PICK UP LOCATION","ADRESĂ DE E-MAIL AL PERSOANEI DE CONTACT - LOCAȚIA DE PRELUARE")</f>
        <v>EMAIL ADDRESS. OF CONTACT PERSON - PICK UP LOCATION</v>
      </c>
      <c r="K90" s="12"/>
      <c r="L90" s="12"/>
      <c r="M90" s="12"/>
      <c r="N90" s="12"/>
      <c r="O90" s="12"/>
      <c r="P90" s="12"/>
      <c r="Q90" s="12"/>
      <c r="R90" s="12"/>
      <c r="S90" s="12"/>
      <c r="T90" s="12"/>
      <c r="U90" s="12"/>
      <c r="V90" s="12"/>
      <c r="W90" s="12"/>
      <c r="X90" s="12"/>
    </row>
    <row r="91" spans="1:28" s="24" customFormat="1" ht="21" customHeight="1" x14ac:dyDescent="0.25">
      <c r="A91" s="12"/>
      <c r="B91" s="12"/>
      <c r="C91" s="12"/>
      <c r="D91" s="83" t="s">
        <v>1041</v>
      </c>
      <c r="E91" s="12"/>
      <c r="F91" s="82" t="s">
        <v>1042</v>
      </c>
      <c r="G91" s="12"/>
      <c r="H91" s="98" t="s">
        <v>1043</v>
      </c>
      <c r="I91" s="12"/>
      <c r="J91" s="141" t="s">
        <v>1044</v>
      </c>
      <c r="K91" s="12"/>
      <c r="L91" s="12"/>
      <c r="M91" s="12"/>
      <c r="N91" s="12"/>
      <c r="O91" s="12"/>
      <c r="P91" s="12"/>
      <c r="Q91" s="12"/>
      <c r="R91" s="12"/>
      <c r="S91" s="12"/>
      <c r="T91" s="12"/>
      <c r="U91" s="12"/>
      <c r="V91" s="12"/>
      <c r="W91" s="12"/>
      <c r="X91" s="12"/>
    </row>
    <row r="92" spans="1:28" s="24" customForma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row>
    <row r="93" spans="1:28" s="24" customForma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row>
    <row r="94" spans="1:28" s="24" customForma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row>
    <row r="95" spans="1:28" s="24" customFormat="1" ht="33" customHeight="1" x14ac:dyDescent="0.25">
      <c r="A95" s="12"/>
      <c r="B95" s="12"/>
      <c r="C95" s="12"/>
      <c r="D95" s="127" t="str">
        <f>CHOOSE(A1,"ANZAHL PACKSTÜCKE / LIEFERUNG","CSOMAGOK SZÁMA / SZÁLLÍTÁS","NO. OF PACKAGES / SHIPMENT","NR. DE COLETE / TRANSPORT")</f>
        <v>NO. OF PACKAGES / SHIPMENT</v>
      </c>
      <c r="E95" s="12"/>
      <c r="F95" s="127" t="str">
        <f>CHOOSE(A1,"VERPACKUNGSART","CSOMAGOLÁS TÍPUSA","TYPE OF PACKAGING","TIPUL DE AMBALAJ")</f>
        <v>TYPE OF PACKAGING</v>
      </c>
      <c r="G95" s="12"/>
      <c r="H95" s="127" t="str">
        <f>CHOOSE(A1,"ABMESSUNG / PACKSTÜCK (cm)","MÉRET / CSOMAG (cm)","DIMENSION / PACKAGE (cm)","DIMENSIUNE / PACHET (cm)")</f>
        <v>DIMENSION / PACKAGE (cm)</v>
      </c>
      <c r="I95" s="12"/>
      <c r="J95" s="127" t="str">
        <f>CHOOSE(A1,"GESAMTBRUTTOGEWICHT (kg) / SENDUNG","ÖSSZ BRUTTÓ TÖMEG (kg) / SZÁLLÍTÁS","TOTAL GROSS WEIGHT (kg) / SHIPMENT","GREUTATEA BRUTĂ TOTALĂ (kg) / TRANSPORT")</f>
        <v>TOTAL GROSS WEIGHT (kg) / SHIPMENT</v>
      </c>
      <c r="K95" s="12"/>
      <c r="L95" s="127" t="str">
        <f>CHOOSE(A1,"STAPELFAKTOR","HALMOZHATÓSÁG","STACKABILITY","STACKABILITATE")</f>
        <v>STACKABILITY</v>
      </c>
      <c r="M95" s="12"/>
      <c r="N95" s="127" t="str">
        <f>CHOOSE(A1,"GEFAHRGUT","VESZÉLYES ÁRU","DANGEROUS GOODS","MĂRFURI PERICULOASE")</f>
        <v>DANGEROUS GOODS</v>
      </c>
      <c r="O95" s="12"/>
      <c r="P95" s="127" t="str">
        <f>CHOOSE(A1,"WENN GEFAHRGUT, UN NR.","HA VESZÉLYESÁRU. UN-SZÁM","IF DANGEROUS GOODS, UN-NO.","DACĂ SUNT MĂRFURI PERICULOASE, UN-NR")</f>
        <v>IF DANGEROUS GOODS, UN-NO.</v>
      </c>
      <c r="Q95" s="12"/>
      <c r="R95" s="12"/>
      <c r="S95" s="12"/>
      <c r="T95" s="12"/>
      <c r="U95" s="12"/>
      <c r="V95" s="12"/>
      <c r="W95" s="12"/>
      <c r="X95" s="12"/>
    </row>
    <row r="96" spans="1:28" s="24" customFormat="1" ht="21" customHeight="1" x14ac:dyDescent="0.25">
      <c r="A96" s="12"/>
      <c r="B96" s="12"/>
      <c r="C96" s="12"/>
      <c r="D96" s="134">
        <v>1</v>
      </c>
      <c r="E96" s="12"/>
      <c r="F96" s="82" t="s">
        <v>1045</v>
      </c>
      <c r="G96" s="12"/>
      <c r="H96" s="82" t="s">
        <v>1046</v>
      </c>
      <c r="I96" s="12"/>
      <c r="J96" s="142">
        <v>80</v>
      </c>
      <c r="K96" s="12"/>
      <c r="L96" s="83" t="s">
        <v>912</v>
      </c>
      <c r="M96" s="12"/>
      <c r="N96" s="83" t="s">
        <v>912</v>
      </c>
      <c r="O96" s="12"/>
      <c r="P96" s="93" t="s">
        <v>943</v>
      </c>
      <c r="Q96" s="12"/>
      <c r="R96" s="12"/>
      <c r="S96" s="12"/>
      <c r="T96" s="12"/>
      <c r="U96" s="12"/>
      <c r="V96" s="12"/>
      <c r="W96" s="12"/>
      <c r="X96" s="12"/>
    </row>
    <row r="97" spans="1:24" x14ac:dyDescent="0.25">
      <c r="A97" s="12"/>
      <c r="B97" s="12"/>
      <c r="C97" s="12"/>
      <c r="D97" s="12"/>
      <c r="E97" s="12"/>
      <c r="F97" s="12"/>
      <c r="G97" s="12"/>
      <c r="H97" s="12"/>
      <c r="I97" s="12"/>
      <c r="J97" s="12"/>
      <c r="K97" s="12"/>
      <c r="L97" s="12"/>
      <c r="N97" s="12"/>
      <c r="O97" s="12"/>
      <c r="P97" s="12"/>
      <c r="Q97" s="12"/>
      <c r="R97" s="12"/>
      <c r="S97" s="12"/>
      <c r="T97" s="12"/>
      <c r="U97" s="12"/>
      <c r="V97" s="12"/>
      <c r="W97" s="12"/>
      <c r="X97" s="12"/>
    </row>
    <row r="98" spans="1:24"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row>
    <row r="99" spans="1:24"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row>
    <row r="100" spans="1:24" ht="33" customHeight="1" x14ac:dyDescent="0.25">
      <c r="A100" s="12"/>
      <c r="B100" s="12"/>
      <c r="C100" s="12"/>
      <c r="D100" s="81" t="str">
        <f>CHOOSE(A1,"ABHOLORT - ÖFFNUNGSZEITEN","FELVÉTEL HELYE - NYITVATARTÁSI IDŐ","PICK UP LOCATION - OPENING HOURS","LOCAȚIA DE PRELUARE -ORE DE DESCHIDERE")</f>
        <v>PICK UP LOCATION - OPENING HOURS</v>
      </c>
      <c r="E100" s="12"/>
      <c r="F100" s="81" t="str">
        <f>CHOOSE(A1,"WARE KANN AB xxxxxxxx ABGEHOLT WERDEN","ÁRU FELVEHETŐ xxxxxxxx-TÓL","GOODS CAN BE PICKED UP FROM DATE xxxxxxxx","BUNURILE POT FI RIDICATE DE LA DATA DE xxxxxxxx")</f>
        <v>GOODS CAN BE PICKED UP FROM DATE xxxxxxxx</v>
      </c>
      <c r="G100" s="12"/>
      <c r="H100" s="12"/>
      <c r="I100" s="12"/>
      <c r="J100" s="12"/>
      <c r="K100" s="12"/>
      <c r="L100" s="12"/>
      <c r="M100" s="12"/>
      <c r="N100" s="12"/>
      <c r="O100" s="12"/>
      <c r="P100" s="12"/>
      <c r="Q100" s="12"/>
      <c r="R100" s="12"/>
      <c r="S100" s="12"/>
      <c r="T100" s="12"/>
      <c r="U100" s="12"/>
      <c r="V100" s="12"/>
      <c r="W100" s="12"/>
      <c r="X100" s="12"/>
    </row>
    <row r="101" spans="1:24" ht="21" customHeight="1" x14ac:dyDescent="0.25">
      <c r="A101" s="12"/>
      <c r="B101" s="12"/>
      <c r="C101" s="12"/>
      <c r="D101" s="58" t="s">
        <v>1047</v>
      </c>
      <c r="E101" s="12"/>
      <c r="F101" s="112">
        <v>45498</v>
      </c>
      <c r="G101" s="12"/>
      <c r="H101" s="12"/>
      <c r="I101" s="12"/>
      <c r="J101" s="12"/>
      <c r="K101" s="12"/>
      <c r="L101" s="12"/>
      <c r="M101" s="12"/>
      <c r="N101" s="12"/>
      <c r="O101" s="12"/>
      <c r="P101" s="12"/>
      <c r="Q101" s="12"/>
      <c r="R101" s="12"/>
      <c r="S101" s="12"/>
      <c r="T101" s="12"/>
      <c r="U101" s="12"/>
      <c r="V101" s="12"/>
      <c r="W101" s="12"/>
      <c r="X101" s="12"/>
    </row>
    <row r="102" spans="1:24"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row>
    <row r="103" spans="1:24"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row>
    <row r="104" spans="1:24"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row>
    <row r="105" spans="1:24"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row>
  </sheetData>
  <sheetProtection algorithmName="SHA-512" hashValue="jPWcJfjpGb2nelgHpqmar0hQ/dk9w1F4rlBqGJN4jVO5xNqW4cicLTk5oO4CMiXNqyklXFkuv+8aokvjXyr9kw==" saltValue="dRXo/QKinb/gNw0sbgTqFw==" spinCount="100000" sheet="1" insertRows="0"/>
  <dataConsolidate/>
  <mergeCells count="14">
    <mergeCell ref="G2:G4"/>
    <mergeCell ref="H2:H4"/>
    <mergeCell ref="J2:J4"/>
    <mergeCell ref="J6:J8"/>
    <mergeCell ref="B13:B17"/>
    <mergeCell ref="J13:L13"/>
    <mergeCell ref="K14:L14"/>
    <mergeCell ref="L80:X80"/>
    <mergeCell ref="B21:B22"/>
    <mergeCell ref="B26:B27"/>
    <mergeCell ref="B31:B32"/>
    <mergeCell ref="B36:B41"/>
    <mergeCell ref="B45:B79"/>
    <mergeCell ref="L79:X79"/>
  </mergeCells>
  <dataValidations disablePrompts="1" count="8">
    <dataValidation type="list" allowBlank="1" showInputMessage="1" showErrorMessage="1" sqref="D47:D76" xr:uid="{2552FCB9-4B47-46D0-A41E-62FB4DB2442D}">
      <formula1>OFFSET($AB$1,0, 0, COUNTA($AB:$AB), 1)</formula1>
    </dataValidation>
    <dataValidation type="decimal" operator="greaterThanOrEqual" allowBlank="1" showInputMessage="1" showErrorMessage="1" sqref="P47:P76 N47:N76" xr:uid="{167ECE52-D551-4952-A054-FEC401796137}">
      <formula1>0.01</formula1>
    </dataValidation>
    <dataValidation type="custom" allowBlank="1" showInputMessage="1" showErrorMessage="1" sqref="D32 F32 H32" xr:uid="{DEB259E0-661E-491B-A80A-F4092AA76C4F}">
      <formula1>EXACT(D32,UPPER(D32))</formula1>
    </dataValidation>
    <dataValidation type="date" operator="greaterThanOrEqual" allowBlank="1" showInputMessage="1" showErrorMessage="1" sqref="J80" xr:uid="{FF0F8C6A-499B-43C5-B946-733054ED215D}">
      <formula1>TODAY()-60</formula1>
    </dataValidation>
    <dataValidation type="date" operator="greaterThanOrEqual" allowBlank="1" showInputMessage="1" showErrorMessage="1" sqref="D17 F101" xr:uid="{10D9A1A8-1D50-45F3-A68B-28BB31E45C04}">
      <formula1>DATE(YEAR(NOW()),MONTH(NOW()),DAY(NOW()))</formula1>
    </dataValidation>
    <dataValidation type="whole" operator="greaterThan" allowBlank="1" showInputMessage="1" showErrorMessage="1" sqref="F47:F76" xr:uid="{FDB8DF03-BBBD-4BA5-BA63-C0C6EC132912}">
      <formula1>0</formula1>
    </dataValidation>
    <dataValidation type="decimal" operator="greaterThanOrEqual" allowBlank="1" showInputMessage="1" showErrorMessage="1" sqref="R47:R76" xr:uid="{21026D2A-87F0-4525-9CBC-C44C7AA8E49B}">
      <formula1>0</formula1>
    </dataValidation>
    <dataValidation type="decimal" operator="greaterThan" allowBlank="1" showInputMessage="1" showErrorMessage="1" sqref="J47:J76" xr:uid="{ACCA28C2-EB53-466C-BB31-A068C25523DC}">
      <formula1>0</formula1>
    </dataValidation>
  </dataValidations>
  <hyperlinks>
    <hyperlink ref="J91" r:id="rId1" xr:uid="{0F85C5F8-537B-4337-B52D-07A0A1E898A2}"/>
  </hyperlinks>
  <printOptions horizontalCentered="1"/>
  <pageMargins left="0.17" right="0.17" top="0.78" bottom="0.4" header="0.17" footer="0.17"/>
  <pageSetup paperSize="9" scale="26" orientation="landscape" r:id="rId2"/>
  <headerFooter>
    <oddHeader>&amp;L&amp;K4A4A49
UIT RO Shipping notification&amp;"Arial,Normál"
&amp;R&amp;G</oddHeader>
    <oddFooter>&amp;L&amp;"Arial,Normál"&amp;10&amp;K4A4A49F 383324625_5&amp;C&amp;"Arial,Normál"&amp;10&amp;K4A4A49Confidential&amp;R&amp;"Arial,Normál"&amp;10&amp;K4A4A49Seite &amp;P von &amp;N</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7169" r:id="rId6" name="Option Button 1">
              <controlPr defaultSize="0" autoFill="0" autoLine="0" autoPict="0">
                <anchor moveWithCells="1" sizeWithCells="1">
                  <from>
                    <xdr:col>3</xdr:col>
                    <xdr:colOff>1308100</xdr:colOff>
                    <xdr:row>0</xdr:row>
                    <xdr:rowOff>127000</xdr:rowOff>
                  </from>
                  <to>
                    <xdr:col>4</xdr:col>
                    <xdr:colOff>0</xdr:colOff>
                    <xdr:row>4</xdr:row>
                    <xdr:rowOff>69850</xdr:rowOff>
                  </to>
                </anchor>
              </controlPr>
            </control>
          </mc:Choice>
        </mc:AlternateContent>
        <mc:AlternateContent xmlns:mc="http://schemas.openxmlformats.org/markup-compatibility/2006">
          <mc:Choice Requires="x14">
            <control shapeId="7170" r:id="rId7" name="Option Button 2">
              <controlPr defaultSize="0" autoFill="0" autoLine="0" autoPict="0">
                <anchor moveWithCells="1" sizeWithCells="1">
                  <from>
                    <xdr:col>5</xdr:col>
                    <xdr:colOff>831850</xdr:colOff>
                    <xdr:row>0</xdr:row>
                    <xdr:rowOff>107950</xdr:rowOff>
                  </from>
                  <to>
                    <xdr:col>5</xdr:col>
                    <xdr:colOff>1905000</xdr:colOff>
                    <xdr:row>4</xdr:row>
                    <xdr:rowOff>69850</xdr:rowOff>
                  </to>
                </anchor>
              </controlPr>
            </control>
          </mc:Choice>
        </mc:AlternateContent>
        <mc:AlternateContent xmlns:mc="http://schemas.openxmlformats.org/markup-compatibility/2006">
          <mc:Choice Requires="x14">
            <control shapeId="7171" r:id="rId8" name="Option Button 3">
              <controlPr defaultSize="0" autoFill="0" autoLine="0" autoPict="0">
                <anchor moveWithCells="1" sizeWithCells="1">
                  <from>
                    <xdr:col>3</xdr:col>
                    <xdr:colOff>127000</xdr:colOff>
                    <xdr:row>0</xdr:row>
                    <xdr:rowOff>127000</xdr:rowOff>
                  </from>
                  <to>
                    <xdr:col>3</xdr:col>
                    <xdr:colOff>1193800</xdr:colOff>
                    <xdr:row>4</xdr:row>
                    <xdr:rowOff>63500</xdr:rowOff>
                  </to>
                </anchor>
              </controlPr>
            </control>
          </mc:Choice>
        </mc:AlternateContent>
        <mc:AlternateContent xmlns:mc="http://schemas.openxmlformats.org/markup-compatibility/2006">
          <mc:Choice Requires="x14">
            <control shapeId="7172" r:id="rId9" name="Option Button 4">
              <controlPr defaultSize="0" autoFill="0" autoLine="0" autoPict="0">
                <anchor moveWithCells="1" sizeWithCells="1">
                  <from>
                    <xdr:col>4</xdr:col>
                    <xdr:colOff>101600</xdr:colOff>
                    <xdr:row>0</xdr:row>
                    <xdr:rowOff>114300</xdr:rowOff>
                  </from>
                  <to>
                    <xdr:col>5</xdr:col>
                    <xdr:colOff>736600</xdr:colOff>
                    <xdr:row>4</xdr:row>
                    <xdr:rowOff>69850</xdr:rowOff>
                  </to>
                </anchor>
              </controlPr>
            </control>
          </mc:Choice>
        </mc:AlternateContent>
      </controls>
    </mc:Choice>
  </mc:AlternateContent>
  <tableParts count="1">
    <tablePart r:id="rId10"/>
  </tableParts>
  <extLst>
    <ext xmlns:x14="http://schemas.microsoft.com/office/spreadsheetml/2009/9/main" uri="{CCE6A557-97BC-4b89-ADB6-D9C93CAAB3DF}">
      <x14:dataValidations xmlns:xm="http://schemas.microsoft.com/office/excel/2006/main" disablePrompts="1" count="15">
        <x14:dataValidation type="list" allowBlank="1" showInputMessage="1" showErrorMessage="1" xr:uid="{CCC967C9-5093-41E6-85C8-14A2241BCC9D}">
          <x14:formula1>
            <xm:f>'List selection'!$C$506:$C$547</xm:f>
          </x14:formula1>
          <xm:sqref>H42</xm:sqref>
        </x14:dataValidation>
        <x14:dataValidation type="list" allowBlank="1" showInputMessage="1" showErrorMessage="1" xr:uid="{F3C95A78-9C87-4230-884D-CABA8615D4B3}">
          <x14:formula1>
            <xm:f>IF($A$1=1,'List selection'!$D$206:$D$453,IF($A$1=2,'List selection'!$F$206:$F$453,IF($A$1=4,'List selection'!$E$206:$E$453,IF($A$1=3,'List selection'!$C$206:$C$453,""))))</xm:f>
          </x14:formula1>
          <xm:sqref>J27</xm:sqref>
        </x14:dataValidation>
        <x14:dataValidation type="list" allowBlank="1" showErrorMessage="1" xr:uid="{7111A7C0-4CB0-43E0-8003-4ECA65BE9F51}">
          <x14:formula1>
            <xm:f>IF(OR(LEFT($H$14,3)="IMP",LEFT($H$14,3)="EXP"),'List selection'!$E$110:$E$199,"")</xm:f>
          </x14:formula1>
          <xm:sqref>F42</xm:sqref>
        </x14:dataValidation>
        <x14:dataValidation type="list" allowBlank="1" showInputMessage="1" showErrorMessage="1" xr:uid="{57AB0AB3-4170-4FD0-9B56-8A884E2BF129}">
          <x14:formula1>
            <xm:f>IF($A$1=1,'List selection'!$D$489:$D$503,IF($A$1=2,'List selection'!$F$489:$F$503,IF($A$1=4,'List selection'!$E$489:$E$503,IF($A$1=3,'List selection'!$C$489:$C$503,""))))</xm:f>
          </x14:formula1>
          <xm:sqref>L47:L76</xm:sqref>
        </x14:dataValidation>
        <x14:dataValidation type="list" allowBlank="1" showInputMessage="1" showErrorMessage="1" xr:uid="{0893FE05-E915-4634-9F4C-A92E561F6224}">
          <x14:formula1>
            <xm:f>IF($A$1=1,'List selection'!$D$65:$D$68,IF($A$1=2,'List selection'!$F$65:$F$68,IF($A$1=4,'List selection'!$E$65:$E$68,IF($A$1=3,'List selection'!$C$65:$C$68,""))))</xm:f>
          </x14:formula1>
          <xm:sqref>D80</xm:sqref>
        </x14:dataValidation>
        <x14:dataValidation type="list" errorStyle="information" allowBlank="1" showInputMessage="1" showErrorMessage="1" xr:uid="{77610AEC-31E8-4DBE-8203-A2813AA12C00}">
          <x14:formula1>
            <xm:f>IF($A$1=1,'List selection'!$D$206:$D$453,IF($A$1=2,'List selection'!$F$206:$F$453,IF($A$1=4,'List selection'!$E$206:$E$453,IF($A$1=3,'List selection'!$C$206:$C$453,""))))</xm:f>
          </x14:formula1>
          <xm:sqref>H22</xm:sqref>
        </x14:dataValidation>
        <x14:dataValidation type="list" errorStyle="information" allowBlank="1" showInputMessage="1" showErrorMessage="1" xr:uid="{120CA5BD-4B50-4DE6-8400-6DF9A3E2AE89}">
          <x14:formula1>
            <xm:f>'List selection'!$C$44:$C$63</xm:f>
          </x14:formula1>
          <xm:sqref>S47:S76</xm:sqref>
        </x14:dataValidation>
        <x14:dataValidation type="list" allowBlank="1" showInputMessage="1" showErrorMessage="1" xr:uid="{5C7DD199-D7D2-4336-BD56-F1C52D8F1B50}">
          <x14:formula1>
            <xm:f>IF($A$1=1,'List selection'!$D$485:$D$486,IF($A$1=2,'List selection'!$F$485:$F$486,IF($A$1=4,'List selection'!$E$485:$E$486,IF($A$1=3,'List selection'!$C$485:$C$486,""))))</xm:f>
          </x14:formula1>
          <xm:sqref>L96 N96</xm:sqref>
        </x14:dataValidation>
        <x14:dataValidation type="list" allowBlank="1" showInputMessage="1" showErrorMessage="1" xr:uid="{19CE99DE-3F25-43C4-8B96-7269F412613F}">
          <x14:formula1>
            <xm:f>IF($A$1=1,'List selection'!$D$480:$D$483,IF($A$1=2,'List selection'!$F$480:$F$483,IF($A$1=4,'List selection'!$E$480:$E$483,IF($A$1=3,'List selection'!$C$480:$C$483,""))))</xm:f>
          </x14:formula1>
          <xm:sqref>H17</xm:sqref>
        </x14:dataValidation>
        <x14:dataValidation type="list" allowBlank="1" showInputMessage="1" showErrorMessage="1" xr:uid="{F4A34ECB-7FF1-4F64-BA26-A01CD5F46F08}">
          <x14:formula1>
            <xm:f>'List selection'!$C$40:$C$41</xm:f>
          </x14:formula1>
          <xm:sqref>D37</xm:sqref>
        </x14:dataValidation>
        <x14:dataValidation type="list" allowBlank="1" showErrorMessage="1" xr:uid="{640F10A6-017E-45C0-90B1-026ABF8F9B2D}">
          <x14:formula1>
            <xm:f>'List selection'!$E$71:$E$108</xm:f>
          </x14:formula1>
          <xm:sqref>D42</xm:sqref>
        </x14:dataValidation>
        <x14:dataValidation type="list" errorStyle="information" allowBlank="1" showInputMessage="1" showErrorMessage="1" xr:uid="{201BCD18-1732-44E3-B69A-B15294C361F8}">
          <x14:formula1>
            <xm:f>'List selection'!$C$22:$C$37</xm:f>
          </x14:formula1>
          <xm:sqref>J14</xm:sqref>
        </x14:dataValidation>
        <x14:dataValidation type="list" allowBlank="1" showInputMessage="1" showErrorMessage="1" xr:uid="{7E5D1081-024F-4CA1-A85D-DF3A924A580B}">
          <x14:formula1>
            <xm:f>IF($A$1=1,'List selection'!$D$9:$D$19,IF($A$1=2,'List selection'!$F$9:$F$19,IF($A$1=4,'List selection'!$E$9:$E$19,IF($A$1=3,'List selection'!$C$9:$C$19,""))))</xm:f>
          </x14:formula1>
          <xm:sqref>H14</xm:sqref>
        </x14:dataValidation>
        <x14:dataValidation type="list" allowBlank="1" showInputMessage="1" showErrorMessage="1" xr:uid="{DE247FFD-A892-4C25-8FBB-E81656D7A2F1}">
          <x14:formula1>
            <xm:f>IF($A$1=1,'List selection'!$D$6:$D$7,IF($A$1=2,'List selection'!$F$6:$F$7,IF($A$1=4,'List selection'!$E$6:$E$7,IF($A$1=3,'List selection'!$C$6:$C$7,""))))</xm:f>
          </x14:formula1>
          <xm:sqref>F14</xm:sqref>
        </x14:dataValidation>
        <x14:dataValidation type="list" allowBlank="1" showInputMessage="1" showErrorMessage="1" xr:uid="{8F6E11DC-65D5-44DD-AB21-096B5C345A6D}">
          <x14:formula1>
            <xm:f>IF($A$1=1,'List selection'!$D$3:$D$4,IF($A$1=2,'List selection'!$F$3:$F$4,IF($A$1=4,'List selection'!$E$3:$E$4,IF($A$1=3,'List selection'!$C$3:$C$4,""))))</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FC151-CEF1-4CF5-8E63-4C08BC563135}">
  <sheetPr codeName="Sheet3">
    <tabColor theme="1"/>
  </sheetPr>
  <dimension ref="A1:G100"/>
  <sheetViews>
    <sheetView zoomScale="160" zoomScaleNormal="160" zoomScalePageLayoutView="85" workbookViewId="0">
      <selection activeCell="G13" sqref="G13"/>
    </sheetView>
  </sheetViews>
  <sheetFormatPr defaultColWidth="9.1796875" defaultRowHeight="10.5" x14ac:dyDescent="0.35"/>
  <cols>
    <col min="1" max="1" width="9.1796875" style="62"/>
    <col min="2" max="5" width="8.1796875" style="70" customWidth="1"/>
    <col min="6" max="6" width="42.81640625" style="70" customWidth="1"/>
    <col min="7" max="7" width="100.54296875" style="71" customWidth="1"/>
    <col min="8" max="16384" width="9.1796875" style="63"/>
  </cols>
  <sheetData>
    <row r="1" spans="1:7" x14ac:dyDescent="0.35">
      <c r="B1" s="88" t="s">
        <v>1028</v>
      </c>
      <c r="C1" s="158" t="s">
        <v>1021</v>
      </c>
      <c r="D1" s="158"/>
      <c r="E1" s="158"/>
      <c r="F1" s="158"/>
      <c r="G1" s="158"/>
    </row>
    <row r="2" spans="1:7" x14ac:dyDescent="0.35">
      <c r="B2" s="62" t="s">
        <v>1029</v>
      </c>
      <c r="C2" s="70" t="s">
        <v>1022</v>
      </c>
      <c r="G2" s="90"/>
    </row>
    <row r="3" spans="1:7" x14ac:dyDescent="0.35">
      <c r="B3" s="62" t="s">
        <v>1030</v>
      </c>
      <c r="C3" s="70" t="s">
        <v>1023</v>
      </c>
      <c r="G3" s="90"/>
    </row>
    <row r="4" spans="1:7" x14ac:dyDescent="0.35">
      <c r="B4" s="62"/>
      <c r="G4" s="90"/>
    </row>
    <row r="5" spans="1:7" ht="50.5" x14ac:dyDescent="0.35">
      <c r="A5" s="64"/>
      <c r="B5" s="65" t="s">
        <v>919</v>
      </c>
      <c r="C5" s="65" t="s">
        <v>920</v>
      </c>
      <c r="D5" s="65" t="s">
        <v>921</v>
      </c>
      <c r="E5" s="65" t="s">
        <v>922</v>
      </c>
      <c r="F5" s="66" t="s">
        <v>923</v>
      </c>
      <c r="G5" s="65" t="s">
        <v>924</v>
      </c>
    </row>
    <row r="6" spans="1:7" x14ac:dyDescent="0.35">
      <c r="A6" s="64">
        <v>1</v>
      </c>
      <c r="B6" s="89" t="s">
        <v>1019</v>
      </c>
      <c r="C6" s="89" t="s">
        <v>1019</v>
      </c>
      <c r="D6" s="89" t="s">
        <v>1019</v>
      </c>
      <c r="E6" s="89" t="s">
        <v>1019</v>
      </c>
      <c r="F6" s="67" t="s">
        <v>925</v>
      </c>
      <c r="G6" s="68" t="s">
        <v>926</v>
      </c>
    </row>
    <row r="7" spans="1:7" x14ac:dyDescent="0.35">
      <c r="A7" s="160">
        <v>2</v>
      </c>
      <c r="B7" s="91" t="s">
        <v>1019</v>
      </c>
      <c r="C7" s="91" t="s">
        <v>1019</v>
      </c>
      <c r="D7" s="91" t="s">
        <v>1019</v>
      </c>
      <c r="E7" s="91" t="s">
        <v>1019</v>
      </c>
      <c r="F7" s="159" t="s">
        <v>0</v>
      </c>
      <c r="G7" s="68" t="s">
        <v>927</v>
      </c>
    </row>
    <row r="8" spans="1:7" x14ac:dyDescent="0.35">
      <c r="A8" s="160"/>
      <c r="B8" s="91" t="s">
        <v>1019</v>
      </c>
      <c r="C8" s="91" t="s">
        <v>1019</v>
      </c>
      <c r="D8" s="91" t="s">
        <v>1019</v>
      </c>
      <c r="E8" s="91" t="s">
        <v>1019</v>
      </c>
      <c r="F8" s="159"/>
      <c r="G8" s="68" t="s">
        <v>1024</v>
      </c>
    </row>
    <row r="9" spans="1:7" x14ac:dyDescent="0.35">
      <c r="A9" s="160">
        <v>3</v>
      </c>
      <c r="B9" s="91" t="s">
        <v>1019</v>
      </c>
      <c r="C9" s="91" t="s">
        <v>1019</v>
      </c>
      <c r="D9" s="91" t="s">
        <v>1019</v>
      </c>
      <c r="E9" s="91" t="s">
        <v>1019</v>
      </c>
      <c r="F9" s="159" t="s">
        <v>928</v>
      </c>
      <c r="G9" s="68" t="s">
        <v>929</v>
      </c>
    </row>
    <row r="10" spans="1:7" ht="45" x14ac:dyDescent="0.35">
      <c r="A10" s="160"/>
      <c r="B10" s="91" t="s">
        <v>1019</v>
      </c>
      <c r="C10" s="91" t="s">
        <v>1019</v>
      </c>
      <c r="D10" s="91" t="s">
        <v>1019</v>
      </c>
      <c r="E10" s="91" t="s">
        <v>1019</v>
      </c>
      <c r="F10" s="159"/>
      <c r="G10" s="68" t="s">
        <v>930</v>
      </c>
    </row>
    <row r="11" spans="1:7" x14ac:dyDescent="0.2">
      <c r="A11" s="160">
        <v>4</v>
      </c>
      <c r="B11" s="91" t="s">
        <v>1019</v>
      </c>
      <c r="C11" s="91" t="s">
        <v>1019</v>
      </c>
      <c r="D11" s="91" t="s">
        <v>1019</v>
      </c>
      <c r="E11" s="91" t="s">
        <v>1019</v>
      </c>
      <c r="F11" s="159" t="s">
        <v>6</v>
      </c>
      <c r="G11" s="69" t="s">
        <v>931</v>
      </c>
    </row>
    <row r="12" spans="1:7" ht="43.5" customHeight="1" x14ac:dyDescent="0.35">
      <c r="A12" s="160"/>
      <c r="B12" s="91" t="s">
        <v>1019</v>
      </c>
      <c r="C12" s="91" t="s">
        <v>1019</v>
      </c>
      <c r="D12" s="91" t="s">
        <v>1019</v>
      </c>
      <c r="E12" s="91" t="s">
        <v>1019</v>
      </c>
      <c r="F12" s="159"/>
      <c r="G12" s="68" t="s">
        <v>932</v>
      </c>
    </row>
    <row r="13" spans="1:7" ht="54" x14ac:dyDescent="0.35">
      <c r="A13" s="160"/>
      <c r="B13" s="91" t="s">
        <v>1019</v>
      </c>
      <c r="C13" s="91" t="s">
        <v>1019</v>
      </c>
      <c r="D13" s="91" t="s">
        <v>1019</v>
      </c>
      <c r="E13" s="91" t="s">
        <v>1019</v>
      </c>
      <c r="F13" s="159"/>
      <c r="G13" s="68" t="s">
        <v>933</v>
      </c>
    </row>
    <row r="14" spans="1:7" x14ac:dyDescent="0.2">
      <c r="A14" s="160"/>
      <c r="B14" s="91" t="s">
        <v>1019</v>
      </c>
      <c r="C14" s="91" t="s">
        <v>1019</v>
      </c>
      <c r="D14" s="91" t="s">
        <v>1019</v>
      </c>
      <c r="E14" s="91" t="s">
        <v>1019</v>
      </c>
      <c r="F14" s="159"/>
      <c r="G14" s="69" t="s">
        <v>934</v>
      </c>
    </row>
    <row r="15" spans="1:7" ht="27" x14ac:dyDescent="0.35">
      <c r="A15" s="160"/>
      <c r="B15" s="91" t="s">
        <v>1019</v>
      </c>
      <c r="C15" s="91" t="s">
        <v>1019</v>
      </c>
      <c r="D15" s="91" t="s">
        <v>1019</v>
      </c>
      <c r="E15" s="91" t="s">
        <v>1019</v>
      </c>
      <c r="F15" s="159"/>
      <c r="G15" s="68" t="s">
        <v>935</v>
      </c>
    </row>
    <row r="16" spans="1:7" ht="54" x14ac:dyDescent="0.2">
      <c r="A16" s="160"/>
      <c r="B16" s="91" t="s">
        <v>1019</v>
      </c>
      <c r="C16" s="91" t="s">
        <v>1019</v>
      </c>
      <c r="D16" s="91" t="s">
        <v>1019</v>
      </c>
      <c r="E16" s="91" t="s">
        <v>1019</v>
      </c>
      <c r="F16" s="159"/>
      <c r="G16" s="69" t="s">
        <v>936</v>
      </c>
    </row>
    <row r="17" spans="1:7" ht="18" x14ac:dyDescent="0.2">
      <c r="A17" s="160"/>
      <c r="B17" s="91" t="s">
        <v>1019</v>
      </c>
      <c r="C17" s="91" t="s">
        <v>1019</v>
      </c>
      <c r="D17" s="91" t="s">
        <v>1019</v>
      </c>
      <c r="E17" s="91" t="s">
        <v>1019</v>
      </c>
      <c r="F17" s="159"/>
      <c r="G17" s="69" t="s">
        <v>937</v>
      </c>
    </row>
    <row r="18" spans="1:7" ht="18" x14ac:dyDescent="0.2">
      <c r="A18" s="160"/>
      <c r="B18" s="91" t="s">
        <v>1019</v>
      </c>
      <c r="C18" s="91" t="s">
        <v>1019</v>
      </c>
      <c r="D18" s="91" t="s">
        <v>1019</v>
      </c>
      <c r="E18" s="91" t="s">
        <v>1019</v>
      </c>
      <c r="F18" s="159"/>
      <c r="G18" s="69" t="s">
        <v>938</v>
      </c>
    </row>
    <row r="19" spans="1:7" ht="27" x14ac:dyDescent="0.35">
      <c r="A19" s="160"/>
      <c r="B19" s="91" t="s">
        <v>1019</v>
      </c>
      <c r="C19" s="91" t="s">
        <v>1019</v>
      </c>
      <c r="D19" s="91" t="s">
        <v>1019</v>
      </c>
      <c r="E19" s="91" t="s">
        <v>1019</v>
      </c>
      <c r="F19" s="159"/>
      <c r="G19" s="68" t="s">
        <v>939</v>
      </c>
    </row>
    <row r="20" spans="1:7" ht="27" x14ac:dyDescent="0.35">
      <c r="A20" s="160"/>
      <c r="B20" s="91" t="s">
        <v>1019</v>
      </c>
      <c r="C20" s="91" t="s">
        <v>1019</v>
      </c>
      <c r="D20" s="91" t="s">
        <v>1019</v>
      </c>
      <c r="E20" s="91" t="s">
        <v>1019</v>
      </c>
      <c r="F20" s="159"/>
      <c r="G20" s="68" t="s">
        <v>940</v>
      </c>
    </row>
    <row r="21" spans="1:7" x14ac:dyDescent="0.35">
      <c r="A21" s="64">
        <v>5</v>
      </c>
      <c r="B21" s="91" t="s">
        <v>1019</v>
      </c>
      <c r="C21" s="91" t="s">
        <v>1019</v>
      </c>
      <c r="D21" s="91" t="s">
        <v>1019</v>
      </c>
      <c r="E21" s="91" t="s">
        <v>1019</v>
      </c>
      <c r="F21" s="67" t="s">
        <v>941</v>
      </c>
      <c r="G21" s="68" t="s">
        <v>1017</v>
      </c>
    </row>
    <row r="22" spans="1:7" x14ac:dyDescent="0.35">
      <c r="A22" s="64" t="s">
        <v>942</v>
      </c>
      <c r="B22" s="89" t="s">
        <v>943</v>
      </c>
      <c r="C22" s="89" t="s">
        <v>943</v>
      </c>
      <c r="D22" s="89" t="s">
        <v>1020</v>
      </c>
      <c r="E22" s="89" t="s">
        <v>1019</v>
      </c>
      <c r="F22" s="67" t="s">
        <v>1259</v>
      </c>
      <c r="G22" s="68" t="s">
        <v>1260</v>
      </c>
    </row>
    <row r="23" spans="1:7" x14ac:dyDescent="0.35">
      <c r="A23" s="64">
        <v>7</v>
      </c>
      <c r="B23" s="91" t="s">
        <v>1018</v>
      </c>
      <c r="C23" s="91" t="s">
        <v>1018</v>
      </c>
      <c r="D23" s="91" t="s">
        <v>1019</v>
      </c>
      <c r="E23" s="91" t="s">
        <v>1019</v>
      </c>
      <c r="F23" s="67" t="s">
        <v>1025</v>
      </c>
      <c r="G23" s="68" t="s">
        <v>944</v>
      </c>
    </row>
    <row r="24" spans="1:7" x14ac:dyDescent="0.35">
      <c r="A24" s="64">
        <v>8</v>
      </c>
      <c r="B24" s="91" t="s">
        <v>1019</v>
      </c>
      <c r="C24" s="91" t="s">
        <v>1019</v>
      </c>
      <c r="D24" s="91" t="s">
        <v>1019</v>
      </c>
      <c r="E24" s="91" t="s">
        <v>1019</v>
      </c>
      <c r="F24" s="159" t="s">
        <v>873</v>
      </c>
      <c r="G24" s="68" t="s">
        <v>945</v>
      </c>
    </row>
    <row r="25" spans="1:7" x14ac:dyDescent="0.35">
      <c r="A25" s="64"/>
      <c r="B25" s="91" t="s">
        <v>1019</v>
      </c>
      <c r="C25" s="91" t="s">
        <v>1019</v>
      </c>
      <c r="D25" s="91" t="s">
        <v>1019</v>
      </c>
      <c r="E25" s="91" t="s">
        <v>1019</v>
      </c>
      <c r="F25" s="159"/>
      <c r="G25" s="68" t="s">
        <v>946</v>
      </c>
    </row>
    <row r="26" spans="1:7" ht="27" x14ac:dyDescent="0.35">
      <c r="A26" s="64"/>
      <c r="B26" s="91" t="s">
        <v>1019</v>
      </c>
      <c r="C26" s="91" t="s">
        <v>1019</v>
      </c>
      <c r="D26" s="91" t="s">
        <v>1019</v>
      </c>
      <c r="E26" s="91" t="s">
        <v>1019</v>
      </c>
      <c r="F26" s="159"/>
      <c r="G26" s="68" t="s">
        <v>947</v>
      </c>
    </row>
    <row r="27" spans="1:7" ht="18" x14ac:dyDescent="0.35">
      <c r="A27" s="64"/>
      <c r="B27" s="91" t="s">
        <v>1019</v>
      </c>
      <c r="C27" s="91" t="s">
        <v>1019</v>
      </c>
      <c r="D27" s="91" t="s">
        <v>1019</v>
      </c>
      <c r="E27" s="91" t="s">
        <v>1019</v>
      </c>
      <c r="F27" s="159"/>
      <c r="G27" s="68" t="s">
        <v>948</v>
      </c>
    </row>
    <row r="28" spans="1:7" x14ac:dyDescent="0.35">
      <c r="A28" s="64">
        <v>9</v>
      </c>
      <c r="B28" s="91" t="s">
        <v>1018</v>
      </c>
      <c r="C28" s="91" t="s">
        <v>1019</v>
      </c>
      <c r="D28" s="91" t="s">
        <v>1020</v>
      </c>
      <c r="E28" s="91" t="s">
        <v>1019</v>
      </c>
      <c r="F28" s="67" t="s">
        <v>949</v>
      </c>
      <c r="G28" s="68" t="s">
        <v>950</v>
      </c>
    </row>
    <row r="29" spans="1:7" ht="27" x14ac:dyDescent="0.35">
      <c r="A29" s="64">
        <v>10</v>
      </c>
      <c r="B29" s="91" t="s">
        <v>1018</v>
      </c>
      <c r="C29" s="91" t="s">
        <v>1019</v>
      </c>
      <c r="D29" s="91" t="s">
        <v>1020</v>
      </c>
      <c r="E29" s="91" t="s">
        <v>1019</v>
      </c>
      <c r="F29" s="67" t="s">
        <v>951</v>
      </c>
      <c r="G29" s="68" t="s">
        <v>952</v>
      </c>
    </row>
    <row r="30" spans="1:7" ht="18" x14ac:dyDescent="0.35">
      <c r="A30" s="64">
        <v>11</v>
      </c>
      <c r="B30" s="91" t="s">
        <v>1018</v>
      </c>
      <c r="C30" s="91" t="s">
        <v>1019</v>
      </c>
      <c r="D30" s="91" t="s">
        <v>1020</v>
      </c>
      <c r="E30" s="91" t="s">
        <v>1019</v>
      </c>
      <c r="F30" s="67" t="s">
        <v>953</v>
      </c>
      <c r="G30" s="68" t="s">
        <v>954</v>
      </c>
    </row>
    <row r="31" spans="1:7" ht="28.5" customHeight="1" x14ac:dyDescent="0.35">
      <c r="A31" s="64">
        <v>12</v>
      </c>
      <c r="B31" s="91" t="s">
        <v>1018</v>
      </c>
      <c r="C31" s="91" t="s">
        <v>1018</v>
      </c>
      <c r="D31" s="91" t="s">
        <v>1019</v>
      </c>
      <c r="E31" s="91" t="s">
        <v>1019</v>
      </c>
      <c r="F31" s="67" t="s">
        <v>955</v>
      </c>
      <c r="G31" s="68" t="s">
        <v>956</v>
      </c>
    </row>
    <row r="32" spans="1:7" x14ac:dyDescent="0.35">
      <c r="A32" s="64">
        <v>13</v>
      </c>
      <c r="B32" s="91" t="s">
        <v>1019</v>
      </c>
      <c r="C32" s="91" t="s">
        <v>1019</v>
      </c>
      <c r="D32" s="91" t="s">
        <v>1019</v>
      </c>
      <c r="E32" s="91" t="s">
        <v>1019</v>
      </c>
      <c r="F32" s="67" t="s">
        <v>957</v>
      </c>
      <c r="G32" s="68" t="s">
        <v>958</v>
      </c>
    </row>
    <row r="33" spans="1:7" x14ac:dyDescent="0.35">
      <c r="A33" s="64">
        <v>14</v>
      </c>
      <c r="B33" s="91" t="s">
        <v>1018</v>
      </c>
      <c r="C33" s="91" t="s">
        <v>1018</v>
      </c>
      <c r="D33" s="91" t="s">
        <v>1019</v>
      </c>
      <c r="E33" s="91" t="s">
        <v>1019</v>
      </c>
      <c r="F33" s="67" t="s">
        <v>959</v>
      </c>
      <c r="G33" s="68" t="s">
        <v>960</v>
      </c>
    </row>
    <row r="34" spans="1:7" x14ac:dyDescent="0.35">
      <c r="A34" s="64">
        <v>15</v>
      </c>
      <c r="B34" s="91" t="s">
        <v>1018</v>
      </c>
      <c r="C34" s="91" t="s">
        <v>1018</v>
      </c>
      <c r="D34" s="91" t="s">
        <v>1019</v>
      </c>
      <c r="E34" s="91" t="s">
        <v>1019</v>
      </c>
      <c r="F34" s="67" t="s">
        <v>961</v>
      </c>
      <c r="G34" s="68" t="s">
        <v>962</v>
      </c>
    </row>
    <row r="35" spans="1:7" x14ac:dyDescent="0.35">
      <c r="A35" s="64">
        <v>16</v>
      </c>
      <c r="B35" s="91" t="s">
        <v>1018</v>
      </c>
      <c r="C35" s="91" t="s">
        <v>1019</v>
      </c>
      <c r="D35" s="91" t="s">
        <v>1020</v>
      </c>
      <c r="E35" s="91" t="s">
        <v>1019</v>
      </c>
      <c r="F35" s="67" t="s">
        <v>963</v>
      </c>
      <c r="G35" s="68" t="s">
        <v>964</v>
      </c>
    </row>
    <row r="36" spans="1:7" x14ac:dyDescent="0.35">
      <c r="A36" s="64">
        <v>17</v>
      </c>
      <c r="B36" s="91" t="s">
        <v>1018</v>
      </c>
      <c r="C36" s="91" t="s">
        <v>1019</v>
      </c>
      <c r="D36" s="91" t="s">
        <v>1020</v>
      </c>
      <c r="E36" s="91" t="s">
        <v>1019</v>
      </c>
      <c r="F36" s="67" t="s">
        <v>965</v>
      </c>
      <c r="G36" s="68" t="s">
        <v>966</v>
      </c>
    </row>
    <row r="37" spans="1:7" x14ac:dyDescent="0.35">
      <c r="A37" s="64">
        <v>18</v>
      </c>
      <c r="B37" s="91" t="s">
        <v>1018</v>
      </c>
      <c r="C37" s="91" t="s">
        <v>1019</v>
      </c>
      <c r="D37" s="91" t="s">
        <v>1020</v>
      </c>
      <c r="E37" s="91" t="s">
        <v>1019</v>
      </c>
      <c r="F37" s="67" t="s">
        <v>967</v>
      </c>
      <c r="G37" s="68" t="s">
        <v>968</v>
      </c>
    </row>
    <row r="38" spans="1:7" x14ac:dyDescent="0.35">
      <c r="A38" s="64">
        <v>19</v>
      </c>
      <c r="B38" s="91" t="s">
        <v>1019</v>
      </c>
      <c r="C38" s="91" t="s">
        <v>1019</v>
      </c>
      <c r="D38" s="91" t="s">
        <v>1019</v>
      </c>
      <c r="E38" s="91" t="s">
        <v>1019</v>
      </c>
      <c r="F38" s="67" t="s">
        <v>969</v>
      </c>
      <c r="G38" s="68" t="s">
        <v>970</v>
      </c>
    </row>
    <row r="39" spans="1:7" x14ac:dyDescent="0.35">
      <c r="A39" s="64">
        <v>20</v>
      </c>
      <c r="B39" s="91" t="s">
        <v>1019</v>
      </c>
      <c r="C39" s="91" t="s">
        <v>1019</v>
      </c>
      <c r="D39" s="91" t="s">
        <v>1019</v>
      </c>
      <c r="E39" s="91" t="s">
        <v>1019</v>
      </c>
      <c r="F39" s="67" t="s">
        <v>971</v>
      </c>
      <c r="G39" s="68" t="s">
        <v>972</v>
      </c>
    </row>
    <row r="40" spans="1:7" x14ac:dyDescent="0.35">
      <c r="A40" s="64">
        <v>21</v>
      </c>
      <c r="B40" s="91" t="s">
        <v>1019</v>
      </c>
      <c r="C40" s="91" t="s">
        <v>1019</v>
      </c>
      <c r="D40" s="91" t="s">
        <v>1019</v>
      </c>
      <c r="E40" s="91" t="s">
        <v>1019</v>
      </c>
      <c r="F40" s="67" t="s">
        <v>973</v>
      </c>
      <c r="G40" s="68" t="s">
        <v>972</v>
      </c>
    </row>
    <row r="41" spans="1:7" x14ac:dyDescent="0.35">
      <c r="A41" s="64">
        <v>22</v>
      </c>
      <c r="B41" s="91" t="s">
        <v>1019</v>
      </c>
      <c r="C41" s="91" t="s">
        <v>1019</v>
      </c>
      <c r="D41" s="91" t="s">
        <v>1019</v>
      </c>
      <c r="E41" s="91" t="s">
        <v>1019</v>
      </c>
      <c r="F41" s="67" t="s">
        <v>974</v>
      </c>
      <c r="G41" s="68" t="s">
        <v>972</v>
      </c>
    </row>
    <row r="42" spans="1:7" x14ac:dyDescent="0.35">
      <c r="A42" s="64">
        <v>23</v>
      </c>
      <c r="B42" s="91" t="s">
        <v>1019</v>
      </c>
      <c r="C42" s="91" t="s">
        <v>1019</v>
      </c>
      <c r="D42" s="91" t="s">
        <v>1019</v>
      </c>
      <c r="E42" s="91" t="s">
        <v>1019</v>
      </c>
      <c r="F42" s="67" t="s">
        <v>975</v>
      </c>
      <c r="G42" s="68" t="s">
        <v>972</v>
      </c>
    </row>
    <row r="43" spans="1:7" x14ac:dyDescent="0.35">
      <c r="A43" s="64">
        <v>24</v>
      </c>
      <c r="B43" s="91" t="s">
        <v>1019</v>
      </c>
      <c r="C43" s="91" t="s">
        <v>1019</v>
      </c>
      <c r="D43" s="91" t="s">
        <v>1019</v>
      </c>
      <c r="E43" s="91" t="s">
        <v>1019</v>
      </c>
      <c r="F43" s="67" t="s">
        <v>976</v>
      </c>
      <c r="G43" s="68" t="s">
        <v>972</v>
      </c>
    </row>
    <row r="44" spans="1:7" x14ac:dyDescent="0.35">
      <c r="A44" s="64">
        <v>25</v>
      </c>
      <c r="B44" s="91" t="s">
        <v>1019</v>
      </c>
      <c r="C44" s="91" t="s">
        <v>1019</v>
      </c>
      <c r="D44" s="91" t="s">
        <v>1019</v>
      </c>
      <c r="E44" s="91" t="s">
        <v>1019</v>
      </c>
      <c r="F44" s="67" t="s">
        <v>1270</v>
      </c>
      <c r="G44" s="68" t="s">
        <v>977</v>
      </c>
    </row>
    <row r="45" spans="1:7" x14ac:dyDescent="0.35">
      <c r="A45" s="64">
        <v>26</v>
      </c>
      <c r="B45" s="91" t="s">
        <v>1018</v>
      </c>
      <c r="C45" s="91" t="s">
        <v>1019</v>
      </c>
      <c r="D45" s="91" t="s">
        <v>1020</v>
      </c>
      <c r="E45" s="91" t="s">
        <v>1019</v>
      </c>
      <c r="F45" s="67" t="s">
        <v>1261</v>
      </c>
      <c r="G45" s="143" t="s">
        <v>1271</v>
      </c>
    </row>
    <row r="46" spans="1:7" x14ac:dyDescent="0.35">
      <c r="A46" s="136"/>
      <c r="B46" s="91" t="s">
        <v>1018</v>
      </c>
      <c r="C46" s="91" t="s">
        <v>1019</v>
      </c>
      <c r="D46" s="91" t="s">
        <v>1020</v>
      </c>
      <c r="E46" s="91" t="s">
        <v>1019</v>
      </c>
      <c r="F46" s="67" t="s">
        <v>1262</v>
      </c>
      <c r="G46" s="143" t="s">
        <v>1272</v>
      </c>
    </row>
    <row r="47" spans="1:7" x14ac:dyDescent="0.35">
      <c r="A47" s="136"/>
      <c r="B47" s="91" t="s">
        <v>1018</v>
      </c>
      <c r="C47" s="91" t="s">
        <v>1019</v>
      </c>
      <c r="D47" s="91" t="s">
        <v>1020</v>
      </c>
      <c r="E47" s="91" t="s">
        <v>1019</v>
      </c>
      <c r="F47" s="67" t="s">
        <v>1263</v>
      </c>
      <c r="G47" s="157" t="s">
        <v>1269</v>
      </c>
    </row>
    <row r="48" spans="1:7" x14ac:dyDescent="0.35">
      <c r="A48" s="136"/>
      <c r="B48" s="91" t="s">
        <v>1018</v>
      </c>
      <c r="C48" s="91" t="s">
        <v>1019</v>
      </c>
      <c r="D48" s="91" t="s">
        <v>1020</v>
      </c>
      <c r="E48" s="91" t="s">
        <v>1019</v>
      </c>
      <c r="F48" s="67" t="s">
        <v>1264</v>
      </c>
      <c r="G48" s="157"/>
    </row>
    <row r="49" spans="1:7" x14ac:dyDescent="0.35">
      <c r="A49" s="136"/>
      <c r="B49" s="91" t="s">
        <v>1018</v>
      </c>
      <c r="C49" s="91" t="s">
        <v>1019</v>
      </c>
      <c r="D49" s="91" t="s">
        <v>1020</v>
      </c>
      <c r="E49" s="91" t="s">
        <v>1019</v>
      </c>
      <c r="F49" s="67" t="s">
        <v>1265</v>
      </c>
      <c r="G49" s="157"/>
    </row>
    <row r="50" spans="1:7" x14ac:dyDescent="0.35">
      <c r="A50" s="136"/>
      <c r="B50" s="91" t="s">
        <v>1018</v>
      </c>
      <c r="C50" s="91" t="s">
        <v>1019</v>
      </c>
      <c r="D50" s="91" t="s">
        <v>1020</v>
      </c>
      <c r="E50" s="91" t="s">
        <v>1019</v>
      </c>
      <c r="F50" s="67" t="s">
        <v>1266</v>
      </c>
      <c r="G50" s="157"/>
    </row>
    <row r="51" spans="1:7" x14ac:dyDescent="0.35">
      <c r="A51" s="136"/>
      <c r="B51" s="91" t="s">
        <v>1018</v>
      </c>
      <c r="C51" s="91" t="s">
        <v>1019</v>
      </c>
      <c r="D51" s="91" t="s">
        <v>1020</v>
      </c>
      <c r="E51" s="91" t="s">
        <v>1019</v>
      </c>
      <c r="F51" s="67" t="s">
        <v>1267</v>
      </c>
      <c r="G51" s="157"/>
    </row>
    <row r="52" spans="1:7" x14ac:dyDescent="0.35">
      <c r="A52" s="136"/>
      <c r="B52" s="91" t="s">
        <v>1018</v>
      </c>
      <c r="C52" s="91" t="s">
        <v>1019</v>
      </c>
      <c r="D52" s="91" t="s">
        <v>1020</v>
      </c>
      <c r="E52" s="91" t="s">
        <v>1019</v>
      </c>
      <c r="F52" s="67" t="s">
        <v>1268</v>
      </c>
      <c r="G52" s="157"/>
    </row>
    <row r="53" spans="1:7" x14ac:dyDescent="0.35">
      <c r="A53" s="160" t="s">
        <v>978</v>
      </c>
      <c r="B53" s="91" t="s">
        <v>1019</v>
      </c>
      <c r="C53" s="91" t="s">
        <v>1019</v>
      </c>
      <c r="D53" s="91" t="s">
        <v>1019</v>
      </c>
      <c r="E53" s="91" t="s">
        <v>1019</v>
      </c>
      <c r="F53" s="92" t="s">
        <v>979</v>
      </c>
      <c r="G53" s="68" t="s">
        <v>980</v>
      </c>
    </row>
    <row r="54" spans="1:7" x14ac:dyDescent="0.35">
      <c r="A54" s="160"/>
      <c r="B54" s="91" t="s">
        <v>1019</v>
      </c>
      <c r="C54" s="91" t="s">
        <v>1019</v>
      </c>
      <c r="D54" s="91" t="s">
        <v>1019</v>
      </c>
      <c r="E54" s="91" t="s">
        <v>1019</v>
      </c>
      <c r="F54" s="92"/>
      <c r="G54" s="68" t="s">
        <v>837</v>
      </c>
    </row>
    <row r="55" spans="1:7" x14ac:dyDescent="0.35">
      <c r="A55" s="160"/>
      <c r="B55" s="91" t="s">
        <v>1019</v>
      </c>
      <c r="C55" s="91" t="s">
        <v>1019</v>
      </c>
      <c r="D55" s="91" t="s">
        <v>1019</v>
      </c>
      <c r="E55" s="91" t="s">
        <v>1019</v>
      </c>
      <c r="F55" s="92"/>
      <c r="G55" s="68" t="s">
        <v>864</v>
      </c>
    </row>
    <row r="56" spans="1:7" x14ac:dyDescent="0.35">
      <c r="A56" s="160"/>
      <c r="B56" s="91" t="s">
        <v>1019</v>
      </c>
      <c r="C56" s="91" t="s">
        <v>1019</v>
      </c>
      <c r="D56" s="91" t="s">
        <v>1019</v>
      </c>
      <c r="E56" s="91" t="s">
        <v>1019</v>
      </c>
      <c r="F56" s="92"/>
      <c r="G56" s="68" t="s">
        <v>838</v>
      </c>
    </row>
    <row r="57" spans="1:7" x14ac:dyDescent="0.35">
      <c r="A57" s="160"/>
      <c r="B57" s="91" t="s">
        <v>1019</v>
      </c>
      <c r="C57" s="91" t="s">
        <v>1019</v>
      </c>
      <c r="D57" s="91" t="s">
        <v>1019</v>
      </c>
      <c r="E57" s="91" t="s">
        <v>1019</v>
      </c>
      <c r="F57" s="92"/>
      <c r="G57" s="68" t="s">
        <v>870</v>
      </c>
    </row>
    <row r="58" spans="1:7" x14ac:dyDescent="0.35">
      <c r="A58" s="160"/>
      <c r="B58" s="91" t="s">
        <v>1019</v>
      </c>
      <c r="C58" s="91" t="s">
        <v>1019</v>
      </c>
      <c r="D58" s="91" t="s">
        <v>1019</v>
      </c>
      <c r="E58" s="91" t="s">
        <v>1019</v>
      </c>
      <c r="F58" s="92"/>
      <c r="G58" s="68" t="s">
        <v>869</v>
      </c>
    </row>
    <row r="59" spans="1:7" x14ac:dyDescent="0.35">
      <c r="A59" s="160"/>
      <c r="B59" s="91" t="s">
        <v>1019</v>
      </c>
      <c r="C59" s="91" t="s">
        <v>1019</v>
      </c>
      <c r="D59" s="91" t="s">
        <v>1019</v>
      </c>
      <c r="E59" s="91" t="s">
        <v>1019</v>
      </c>
      <c r="F59" s="92"/>
      <c r="G59" s="68" t="s">
        <v>868</v>
      </c>
    </row>
    <row r="60" spans="1:7" x14ac:dyDescent="0.35">
      <c r="A60" s="160"/>
      <c r="B60" s="91" t="s">
        <v>1019</v>
      </c>
      <c r="C60" s="91" t="s">
        <v>1019</v>
      </c>
      <c r="D60" s="91" t="s">
        <v>1019</v>
      </c>
      <c r="E60" s="91" t="s">
        <v>1019</v>
      </c>
      <c r="F60" s="92"/>
      <c r="G60" s="68" t="s">
        <v>839</v>
      </c>
    </row>
    <row r="61" spans="1:7" x14ac:dyDescent="0.35">
      <c r="A61" s="160"/>
      <c r="B61" s="91" t="s">
        <v>1019</v>
      </c>
      <c r="C61" s="91" t="s">
        <v>1019</v>
      </c>
      <c r="D61" s="91" t="s">
        <v>1019</v>
      </c>
      <c r="E61" s="91" t="s">
        <v>1019</v>
      </c>
      <c r="F61" s="92"/>
      <c r="G61" s="68" t="s">
        <v>840</v>
      </c>
    </row>
    <row r="62" spans="1:7" x14ac:dyDescent="0.35">
      <c r="A62" s="160"/>
      <c r="B62" s="91" t="s">
        <v>1019</v>
      </c>
      <c r="C62" s="91" t="s">
        <v>1019</v>
      </c>
      <c r="D62" s="91" t="s">
        <v>1019</v>
      </c>
      <c r="E62" s="91" t="s">
        <v>1019</v>
      </c>
      <c r="F62" s="92"/>
      <c r="G62" s="68" t="s">
        <v>841</v>
      </c>
    </row>
    <row r="63" spans="1:7" x14ac:dyDescent="0.35">
      <c r="A63" s="160"/>
      <c r="B63" s="91" t="s">
        <v>1019</v>
      </c>
      <c r="C63" s="91" t="s">
        <v>1019</v>
      </c>
      <c r="D63" s="91" t="s">
        <v>1019</v>
      </c>
      <c r="E63" s="91" t="s">
        <v>1019</v>
      </c>
      <c r="F63" s="92"/>
      <c r="G63" s="68" t="s">
        <v>867</v>
      </c>
    </row>
    <row r="64" spans="1:7" x14ac:dyDescent="0.35">
      <c r="A64" s="160"/>
      <c r="B64" s="91" t="s">
        <v>1019</v>
      </c>
      <c r="C64" s="91" t="s">
        <v>1019</v>
      </c>
      <c r="D64" s="91" t="s">
        <v>1019</v>
      </c>
      <c r="E64" s="91" t="s">
        <v>1019</v>
      </c>
      <c r="F64" s="92"/>
      <c r="G64" s="68" t="s">
        <v>866</v>
      </c>
    </row>
    <row r="65" spans="1:7" x14ac:dyDescent="0.35">
      <c r="A65" s="160"/>
      <c r="B65" s="91" t="s">
        <v>1019</v>
      </c>
      <c r="C65" s="91" t="s">
        <v>1019</v>
      </c>
      <c r="D65" s="91" t="s">
        <v>1019</v>
      </c>
      <c r="E65" s="91" t="s">
        <v>1019</v>
      </c>
      <c r="F65" s="92"/>
      <c r="G65" s="68" t="s">
        <v>865</v>
      </c>
    </row>
    <row r="66" spans="1:7" x14ac:dyDescent="0.35">
      <c r="A66" s="160"/>
      <c r="B66" s="91" t="s">
        <v>1019</v>
      </c>
      <c r="C66" s="91" t="s">
        <v>1019</v>
      </c>
      <c r="D66" s="91" t="s">
        <v>1019</v>
      </c>
      <c r="E66" s="91" t="s">
        <v>1019</v>
      </c>
      <c r="F66" s="92"/>
      <c r="G66" s="68" t="s">
        <v>83</v>
      </c>
    </row>
    <row r="67" spans="1:7" x14ac:dyDescent="0.35">
      <c r="A67" s="160" t="s">
        <v>981</v>
      </c>
      <c r="B67" s="91" t="s">
        <v>1019</v>
      </c>
      <c r="C67" s="91" t="s">
        <v>1019</v>
      </c>
      <c r="D67" s="91" t="s">
        <v>1019</v>
      </c>
      <c r="E67" s="91" t="s">
        <v>1019</v>
      </c>
      <c r="F67" s="159" t="s">
        <v>982</v>
      </c>
      <c r="G67" s="68" t="s">
        <v>980</v>
      </c>
    </row>
    <row r="68" spans="1:7" x14ac:dyDescent="0.35">
      <c r="A68" s="160"/>
      <c r="B68" s="91" t="s">
        <v>1019</v>
      </c>
      <c r="C68" s="91" t="s">
        <v>1019</v>
      </c>
      <c r="D68" s="91" t="s">
        <v>1019</v>
      </c>
      <c r="E68" s="91" t="s">
        <v>1019</v>
      </c>
      <c r="F68" s="159"/>
      <c r="G68" s="68" t="s">
        <v>837</v>
      </c>
    </row>
    <row r="69" spans="1:7" x14ac:dyDescent="0.35">
      <c r="A69" s="160"/>
      <c r="B69" s="91" t="s">
        <v>1019</v>
      </c>
      <c r="C69" s="91" t="s">
        <v>1019</v>
      </c>
      <c r="D69" s="91" t="s">
        <v>1019</v>
      </c>
      <c r="E69" s="91" t="s">
        <v>1019</v>
      </c>
      <c r="F69" s="159"/>
      <c r="G69" s="68" t="s">
        <v>838</v>
      </c>
    </row>
    <row r="70" spans="1:7" x14ac:dyDescent="0.35">
      <c r="A70" s="160"/>
      <c r="B70" s="91" t="s">
        <v>1019</v>
      </c>
      <c r="C70" s="91" t="s">
        <v>1019</v>
      </c>
      <c r="D70" s="91" t="s">
        <v>1019</v>
      </c>
      <c r="E70" s="91" t="s">
        <v>1019</v>
      </c>
      <c r="F70" s="159"/>
      <c r="G70" s="68" t="s">
        <v>839</v>
      </c>
    </row>
    <row r="71" spans="1:7" x14ac:dyDescent="0.35">
      <c r="A71" s="160"/>
      <c r="B71" s="91" t="s">
        <v>1019</v>
      </c>
      <c r="C71" s="91" t="s">
        <v>1019</v>
      </c>
      <c r="D71" s="91" t="s">
        <v>1019</v>
      </c>
      <c r="E71" s="91" t="s">
        <v>1019</v>
      </c>
      <c r="F71" s="159"/>
      <c r="G71" s="68" t="s">
        <v>840</v>
      </c>
    </row>
    <row r="72" spans="1:7" x14ac:dyDescent="0.35">
      <c r="A72" s="160"/>
      <c r="B72" s="91" t="s">
        <v>1019</v>
      </c>
      <c r="C72" s="91" t="s">
        <v>1019</v>
      </c>
      <c r="D72" s="91" t="s">
        <v>1019</v>
      </c>
      <c r="E72" s="91" t="s">
        <v>1019</v>
      </c>
      <c r="F72" s="159"/>
      <c r="G72" s="68" t="s">
        <v>841</v>
      </c>
    </row>
    <row r="73" spans="1:7" x14ac:dyDescent="0.35">
      <c r="A73" s="160"/>
      <c r="B73" s="91" t="s">
        <v>1019</v>
      </c>
      <c r="C73" s="91" t="s">
        <v>1019</v>
      </c>
      <c r="D73" s="91" t="s">
        <v>1019</v>
      </c>
      <c r="E73" s="91" t="s">
        <v>1019</v>
      </c>
      <c r="F73" s="159"/>
      <c r="G73" s="68" t="s">
        <v>83</v>
      </c>
    </row>
    <row r="74" spans="1:7" x14ac:dyDescent="0.35">
      <c r="A74" s="64">
        <v>28</v>
      </c>
      <c r="B74" s="91" t="s">
        <v>1018</v>
      </c>
      <c r="C74" s="91" t="s">
        <v>1018</v>
      </c>
      <c r="D74" s="91" t="s">
        <v>1019</v>
      </c>
      <c r="E74" s="91" t="s">
        <v>1019</v>
      </c>
      <c r="F74" s="67" t="s">
        <v>983</v>
      </c>
      <c r="G74" s="68" t="s">
        <v>984</v>
      </c>
    </row>
    <row r="75" spans="1:7" x14ac:dyDescent="0.35">
      <c r="A75" s="64">
        <v>29</v>
      </c>
      <c r="B75" s="91" t="s">
        <v>1018</v>
      </c>
      <c r="C75" s="91" t="s">
        <v>1018</v>
      </c>
      <c r="D75" s="91" t="s">
        <v>1019</v>
      </c>
      <c r="E75" s="91" t="s">
        <v>1019</v>
      </c>
      <c r="F75" s="67" t="s">
        <v>985</v>
      </c>
      <c r="G75" s="68" t="s">
        <v>986</v>
      </c>
    </row>
    <row r="76" spans="1:7" x14ac:dyDescent="0.35">
      <c r="A76" s="64">
        <v>30</v>
      </c>
      <c r="B76" s="91" t="s">
        <v>1018</v>
      </c>
      <c r="C76" s="91" t="s">
        <v>1018</v>
      </c>
      <c r="D76" s="91" t="s">
        <v>1019</v>
      </c>
      <c r="E76" s="91" t="s">
        <v>1019</v>
      </c>
      <c r="F76" s="67" t="s">
        <v>987</v>
      </c>
      <c r="G76" s="68" t="s">
        <v>988</v>
      </c>
    </row>
    <row r="77" spans="1:7" x14ac:dyDescent="0.35">
      <c r="A77" s="64">
        <v>31</v>
      </c>
      <c r="B77" s="91" t="s">
        <v>1018</v>
      </c>
      <c r="C77" s="91" t="s">
        <v>1018</v>
      </c>
      <c r="D77" s="91" t="s">
        <v>1019</v>
      </c>
      <c r="E77" s="91" t="s">
        <v>1019</v>
      </c>
      <c r="F77" s="67" t="s">
        <v>989</v>
      </c>
      <c r="G77" s="68" t="s">
        <v>990</v>
      </c>
    </row>
    <row r="78" spans="1:7" x14ac:dyDescent="0.35">
      <c r="A78" s="64">
        <v>32</v>
      </c>
      <c r="B78" s="91" t="s">
        <v>1018</v>
      </c>
      <c r="C78" s="91" t="s">
        <v>1018</v>
      </c>
      <c r="D78" s="91" t="s">
        <v>1019</v>
      </c>
      <c r="E78" s="91" t="s">
        <v>1019</v>
      </c>
      <c r="F78" s="67" t="s">
        <v>991</v>
      </c>
      <c r="G78" s="68" t="s">
        <v>992</v>
      </c>
    </row>
    <row r="79" spans="1:7" x14ac:dyDescent="0.35">
      <c r="A79" s="64">
        <v>33</v>
      </c>
      <c r="B79" s="91" t="s">
        <v>1018</v>
      </c>
      <c r="C79" s="91" t="s">
        <v>1018</v>
      </c>
      <c r="D79" s="91" t="s">
        <v>1019</v>
      </c>
      <c r="E79" s="91" t="s">
        <v>1019</v>
      </c>
      <c r="F79" s="67" t="s">
        <v>993</v>
      </c>
      <c r="G79" s="68" t="s">
        <v>994</v>
      </c>
    </row>
    <row r="80" spans="1:7" x14ac:dyDescent="0.35">
      <c r="A80" s="64">
        <v>34</v>
      </c>
      <c r="B80" s="91" t="s">
        <v>1018</v>
      </c>
      <c r="C80" s="91" t="s">
        <v>1018</v>
      </c>
      <c r="D80" s="91" t="s">
        <v>1019</v>
      </c>
      <c r="E80" s="91" t="s">
        <v>1019</v>
      </c>
      <c r="F80" s="67" t="s">
        <v>995</v>
      </c>
      <c r="G80" s="68" t="s">
        <v>996</v>
      </c>
    </row>
    <row r="81" spans="1:7" x14ac:dyDescent="0.35">
      <c r="A81" s="64">
        <v>35</v>
      </c>
      <c r="B81" s="91" t="s">
        <v>1018</v>
      </c>
      <c r="C81" s="91" t="s">
        <v>1018</v>
      </c>
      <c r="D81" s="91" t="s">
        <v>1019</v>
      </c>
      <c r="E81" s="91" t="s">
        <v>1019</v>
      </c>
      <c r="F81" s="67" t="s">
        <v>997</v>
      </c>
      <c r="G81" s="68" t="s">
        <v>998</v>
      </c>
    </row>
    <row r="82" spans="1:7" x14ac:dyDescent="0.35">
      <c r="A82" s="64">
        <v>36</v>
      </c>
      <c r="B82" s="91" t="s">
        <v>1019</v>
      </c>
      <c r="C82" s="91" t="s">
        <v>1019</v>
      </c>
      <c r="D82" s="91" t="s">
        <v>1019</v>
      </c>
      <c r="E82" s="91" t="s">
        <v>1019</v>
      </c>
      <c r="F82" s="67" t="s">
        <v>999</v>
      </c>
      <c r="G82" s="68" t="s">
        <v>1000</v>
      </c>
    </row>
    <row r="83" spans="1:7" ht="18" x14ac:dyDescent="0.35">
      <c r="A83" s="64">
        <v>37</v>
      </c>
      <c r="B83" s="91" t="s">
        <v>1019</v>
      </c>
      <c r="C83" s="91" t="s">
        <v>1019</v>
      </c>
      <c r="D83" s="91" t="s">
        <v>1019</v>
      </c>
      <c r="E83" s="91" t="s">
        <v>1019</v>
      </c>
      <c r="F83" s="67" t="s">
        <v>995</v>
      </c>
      <c r="G83" s="68" t="s">
        <v>1001</v>
      </c>
    </row>
    <row r="84" spans="1:7" x14ac:dyDescent="0.35">
      <c r="A84" s="64">
        <v>38</v>
      </c>
      <c r="B84" s="91" t="s">
        <v>1019</v>
      </c>
      <c r="C84" s="91" t="s">
        <v>1019</v>
      </c>
      <c r="D84" s="91" t="s">
        <v>1019</v>
      </c>
      <c r="E84" s="91" t="s">
        <v>1019</v>
      </c>
      <c r="F84" s="67" t="s">
        <v>1002</v>
      </c>
      <c r="G84" s="68" t="s">
        <v>1003</v>
      </c>
    </row>
    <row r="85" spans="1:7" ht="18" x14ac:dyDescent="0.35">
      <c r="A85" s="64">
        <v>39</v>
      </c>
      <c r="B85" s="91" t="s">
        <v>1018</v>
      </c>
      <c r="C85" s="91" t="s">
        <v>1018</v>
      </c>
      <c r="D85" s="91" t="s">
        <v>1019</v>
      </c>
      <c r="E85" s="91" t="s">
        <v>1019</v>
      </c>
      <c r="F85" s="67" t="s">
        <v>1004</v>
      </c>
      <c r="G85" s="68" t="s">
        <v>1005</v>
      </c>
    </row>
    <row r="86" spans="1:7" ht="45" x14ac:dyDescent="0.35">
      <c r="A86" s="64">
        <v>40</v>
      </c>
      <c r="B86" s="91" t="s">
        <v>1018</v>
      </c>
      <c r="C86" s="91" t="s">
        <v>1018</v>
      </c>
      <c r="D86" s="91" t="s">
        <v>1019</v>
      </c>
      <c r="E86" s="91" t="s">
        <v>1019</v>
      </c>
      <c r="F86" s="67" t="s">
        <v>79</v>
      </c>
      <c r="G86" s="68" t="s">
        <v>1027</v>
      </c>
    </row>
    <row r="87" spans="1:7" x14ac:dyDescent="0.35">
      <c r="A87" s="136"/>
      <c r="B87" s="91" t="s">
        <v>1018</v>
      </c>
      <c r="C87" s="91" t="s">
        <v>1018</v>
      </c>
      <c r="D87" s="91" t="s">
        <v>1019</v>
      </c>
      <c r="E87" s="91" t="s">
        <v>1019</v>
      </c>
      <c r="F87" s="67" t="s">
        <v>1273</v>
      </c>
      <c r="G87" s="68" t="s">
        <v>1274</v>
      </c>
    </row>
    <row r="88" spans="1:7" x14ac:dyDescent="0.35">
      <c r="A88" s="64">
        <v>41</v>
      </c>
      <c r="B88" s="91" t="s">
        <v>1018</v>
      </c>
      <c r="C88" s="91" t="s">
        <v>1018</v>
      </c>
      <c r="D88" s="91" t="s">
        <v>1019</v>
      </c>
      <c r="E88" s="91" t="s">
        <v>1019</v>
      </c>
      <c r="F88" s="67" t="s">
        <v>1006</v>
      </c>
      <c r="G88" s="68" t="s">
        <v>1007</v>
      </c>
    </row>
    <row r="89" spans="1:7" x14ac:dyDescent="0.35">
      <c r="A89" s="64">
        <v>42</v>
      </c>
      <c r="B89" s="91" t="s">
        <v>1018</v>
      </c>
      <c r="C89" s="91" t="s">
        <v>1018</v>
      </c>
      <c r="D89" s="91" t="s">
        <v>1019</v>
      </c>
      <c r="E89" s="91" t="s">
        <v>1019</v>
      </c>
      <c r="F89" s="67" t="s">
        <v>1008</v>
      </c>
      <c r="G89" s="68" t="s">
        <v>1009</v>
      </c>
    </row>
    <row r="90" spans="1:7" x14ac:dyDescent="0.35">
      <c r="A90" s="64">
        <v>43</v>
      </c>
      <c r="B90" s="91" t="s">
        <v>1026</v>
      </c>
      <c r="C90" s="91" t="s">
        <v>1026</v>
      </c>
      <c r="D90" s="91" t="s">
        <v>1026</v>
      </c>
      <c r="E90" s="91" t="s">
        <v>1026</v>
      </c>
      <c r="F90" s="67" t="s">
        <v>1010</v>
      </c>
      <c r="G90" s="68" t="s">
        <v>1011</v>
      </c>
    </row>
    <row r="92" spans="1:7" hidden="1" x14ac:dyDescent="0.35">
      <c r="B92" s="70" t="s">
        <v>1012</v>
      </c>
    </row>
    <row r="93" spans="1:7" hidden="1" x14ac:dyDescent="0.35">
      <c r="B93" s="70" t="s">
        <v>1013</v>
      </c>
    </row>
    <row r="94" spans="1:7" hidden="1" x14ac:dyDescent="0.35">
      <c r="B94" s="70" t="s">
        <v>1014</v>
      </c>
    </row>
    <row r="95" spans="1:7" hidden="1" x14ac:dyDescent="0.35">
      <c r="B95" s="70" t="s">
        <v>1015</v>
      </c>
    </row>
    <row r="96" spans="1:7" hidden="1" x14ac:dyDescent="0.35">
      <c r="B96" s="70" t="s">
        <v>1016</v>
      </c>
    </row>
    <row r="97" spans="1:6" x14ac:dyDescent="0.35">
      <c r="B97" s="63"/>
      <c r="C97" s="63"/>
      <c r="D97" s="63"/>
      <c r="E97" s="63"/>
      <c r="F97" s="63"/>
    </row>
    <row r="98" spans="1:6" ht="10" x14ac:dyDescent="0.35">
      <c r="A98" s="63"/>
      <c r="B98" s="63"/>
      <c r="C98" s="63"/>
      <c r="D98" s="63"/>
      <c r="E98" s="63"/>
      <c r="F98" s="63"/>
    </row>
    <row r="99" spans="1:6" x14ac:dyDescent="0.35">
      <c r="B99" s="71"/>
      <c r="C99" s="71"/>
      <c r="D99" s="71"/>
      <c r="E99" s="71"/>
      <c r="F99" s="71"/>
    </row>
    <row r="100" spans="1:6" ht="6" customHeight="1" x14ac:dyDescent="0.35"/>
  </sheetData>
  <sheetProtection algorithmName="SHA-512" hashValue="tI6Id7kHYE/a0UUsYCVUVhyujbXh+hLzQKP1kpxC5BXxTo3XcZ1TRNvYCHI1aKKvdylCyIRjNcFR3lLO8UTUSg==" saltValue="Gr5SNsYPIyFwLy9y/Cj4jg==" spinCount="100000" sheet="1" objects="1" scenarios="1" autoFilter="0"/>
  <autoFilter ref="A5:G90" xr:uid="{F27FC151-CEF1-4CF5-8E63-4C08BC563135}"/>
  <mergeCells count="12">
    <mergeCell ref="F67:F73"/>
    <mergeCell ref="A7:A8"/>
    <mergeCell ref="A9:A10"/>
    <mergeCell ref="A11:A20"/>
    <mergeCell ref="A53:A66"/>
    <mergeCell ref="A67:A73"/>
    <mergeCell ref="G47:G52"/>
    <mergeCell ref="C1:G1"/>
    <mergeCell ref="F7:F8"/>
    <mergeCell ref="F9:F10"/>
    <mergeCell ref="F11:F20"/>
    <mergeCell ref="F24:F27"/>
  </mergeCells>
  <pageMargins left="0.19685039370078741" right="7.874015748031496E-2" top="0.31496062992125984" bottom="0.27559055118110237" header="0.11811023622047245" footer="0.11811023622047245"/>
  <pageSetup paperSize="9" scale="55" orientation="portrait" r:id="rId1"/>
  <headerFooter>
    <oddHeader>&amp;C&amp;"Arial,Dőlt"Zollner RO | eTransport
Guideline for completion of the Zollner Shipping notification form</oddHeader>
    <oddFooter>&amp;LZOLLNER Group
Supply Chain Management | Transport Management&amp;C&amp;P | &amp;P&amp;R&amp;F.xls - &amp;A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B80C-3B36-4AE6-ACF8-EC7BBBC23130}">
  <sheetPr codeName="Sheet4"/>
  <dimension ref="B1:I547"/>
  <sheetViews>
    <sheetView zoomScaleNormal="100" zoomScalePageLayoutView="25" workbookViewId="0">
      <selection activeCell="C339" sqref="C339"/>
    </sheetView>
  </sheetViews>
  <sheetFormatPr defaultRowHeight="14.5" x14ac:dyDescent="0.35"/>
  <cols>
    <col min="1" max="1" width="4.1796875" customWidth="1"/>
    <col min="2" max="2" width="57.1796875" bestFit="1" customWidth="1"/>
    <col min="3" max="5" width="35" customWidth="1"/>
    <col min="6" max="6" width="43.453125" customWidth="1"/>
    <col min="7" max="7" width="13.81640625" customWidth="1"/>
    <col min="8" max="8" width="17" customWidth="1"/>
  </cols>
  <sheetData>
    <row r="1" spans="2:7" ht="18.5" x14ac:dyDescent="0.45">
      <c r="C1" s="2" t="s">
        <v>7</v>
      </c>
      <c r="D1" s="2" t="s">
        <v>8</v>
      </c>
      <c r="E1" s="2" t="s">
        <v>9</v>
      </c>
      <c r="F1" s="2" t="s">
        <v>10</v>
      </c>
      <c r="G1" s="2" t="s">
        <v>1098</v>
      </c>
    </row>
    <row r="3" spans="2:7" ht="18.5" x14ac:dyDescent="0.45">
      <c r="B3" s="13" t="s">
        <v>0</v>
      </c>
      <c r="C3" t="s">
        <v>1</v>
      </c>
      <c r="D3" t="s">
        <v>796</v>
      </c>
      <c r="E3" s="27" t="s">
        <v>821</v>
      </c>
      <c r="F3" t="s">
        <v>798</v>
      </c>
    </row>
    <row r="4" spans="2:7" ht="18.5" x14ac:dyDescent="0.45">
      <c r="B4" s="3"/>
      <c r="C4" t="s">
        <v>2</v>
      </c>
      <c r="D4" t="s">
        <v>797</v>
      </c>
      <c r="E4" s="26" t="s">
        <v>872</v>
      </c>
      <c r="F4" t="s">
        <v>799</v>
      </c>
    </row>
    <row r="5" spans="2:7" ht="18.5" x14ac:dyDescent="0.45">
      <c r="B5" s="3"/>
    </row>
    <row r="6" spans="2:7" ht="18.5" x14ac:dyDescent="0.45">
      <c r="B6" s="13" t="s">
        <v>3</v>
      </c>
      <c r="C6" t="s">
        <v>4</v>
      </c>
      <c r="D6" t="s">
        <v>32</v>
      </c>
      <c r="E6" t="s">
        <v>32</v>
      </c>
      <c r="F6" t="s">
        <v>33</v>
      </c>
    </row>
    <row r="7" spans="2:7" ht="18.5" x14ac:dyDescent="0.45">
      <c r="B7" s="3"/>
      <c r="C7" t="s">
        <v>5</v>
      </c>
      <c r="D7" t="s">
        <v>5</v>
      </c>
      <c r="E7" t="s">
        <v>5</v>
      </c>
      <c r="F7" t="s">
        <v>34</v>
      </c>
    </row>
    <row r="8" spans="2:7" ht="18.5" x14ac:dyDescent="0.45">
      <c r="B8" s="3"/>
    </row>
    <row r="9" spans="2:7" ht="18.5" x14ac:dyDescent="0.45">
      <c r="B9" s="13" t="s">
        <v>6</v>
      </c>
      <c r="C9" t="s">
        <v>892</v>
      </c>
      <c r="D9" t="s">
        <v>22</v>
      </c>
      <c r="E9" t="s">
        <v>11</v>
      </c>
      <c r="F9" t="s">
        <v>900</v>
      </c>
    </row>
    <row r="10" spans="2:7" x14ac:dyDescent="0.35">
      <c r="C10" t="s">
        <v>890</v>
      </c>
      <c r="D10" t="s">
        <v>23</v>
      </c>
      <c r="E10" t="s">
        <v>12</v>
      </c>
      <c r="F10" t="s">
        <v>901</v>
      </c>
    </row>
    <row r="11" spans="2:7" x14ac:dyDescent="0.35">
      <c r="C11" t="s">
        <v>891</v>
      </c>
      <c r="D11" t="s">
        <v>24</v>
      </c>
      <c r="E11" t="s">
        <v>13</v>
      </c>
      <c r="F11" t="s">
        <v>904</v>
      </c>
    </row>
    <row r="12" spans="2:7" x14ac:dyDescent="0.35">
      <c r="C12" t="s">
        <v>894</v>
      </c>
      <c r="D12" t="s">
        <v>25</v>
      </c>
      <c r="E12" t="s">
        <v>14</v>
      </c>
      <c r="F12" t="s">
        <v>906</v>
      </c>
    </row>
    <row r="13" spans="2:7" x14ac:dyDescent="0.35">
      <c r="C13" t="s">
        <v>903</v>
      </c>
      <c r="D13" t="s">
        <v>26</v>
      </c>
      <c r="E13" t="s">
        <v>15</v>
      </c>
      <c r="F13" t="s">
        <v>902</v>
      </c>
    </row>
    <row r="14" spans="2:7" x14ac:dyDescent="0.35">
      <c r="C14" t="s">
        <v>893</v>
      </c>
      <c r="D14" t="s">
        <v>27</v>
      </c>
      <c r="E14" t="s">
        <v>16</v>
      </c>
      <c r="F14" t="s">
        <v>905</v>
      </c>
    </row>
    <row r="15" spans="2:7" x14ac:dyDescent="0.35">
      <c r="C15" t="s">
        <v>895</v>
      </c>
      <c r="D15" t="s">
        <v>28</v>
      </c>
      <c r="E15" t="s">
        <v>17</v>
      </c>
      <c r="F15" t="s">
        <v>907</v>
      </c>
    </row>
    <row r="16" spans="2:7" x14ac:dyDescent="0.35">
      <c r="C16" t="s">
        <v>896</v>
      </c>
      <c r="D16" t="s">
        <v>18</v>
      </c>
      <c r="E16" t="s">
        <v>18</v>
      </c>
      <c r="F16" t="s">
        <v>896</v>
      </c>
    </row>
    <row r="17" spans="2:6" x14ac:dyDescent="0.35">
      <c r="C17" t="s">
        <v>897</v>
      </c>
      <c r="D17" t="s">
        <v>29</v>
      </c>
      <c r="E17" t="s">
        <v>19</v>
      </c>
      <c r="F17" t="s">
        <v>897</v>
      </c>
    </row>
    <row r="18" spans="2:6" x14ac:dyDescent="0.35">
      <c r="C18" t="s">
        <v>898</v>
      </c>
      <c r="D18" t="s">
        <v>30</v>
      </c>
      <c r="E18" t="s">
        <v>20</v>
      </c>
      <c r="F18" t="s">
        <v>908</v>
      </c>
    </row>
    <row r="19" spans="2:6" x14ac:dyDescent="0.35">
      <c r="C19" t="s">
        <v>899</v>
      </c>
      <c r="D19" t="s">
        <v>31</v>
      </c>
      <c r="E19" t="s">
        <v>21</v>
      </c>
      <c r="F19" t="s">
        <v>909</v>
      </c>
    </row>
    <row r="21" spans="2:6" ht="18.5" x14ac:dyDescent="0.45">
      <c r="B21" s="13" t="s">
        <v>35</v>
      </c>
    </row>
    <row r="22" spans="2:6" x14ac:dyDescent="0.35">
      <c r="C22" t="s">
        <v>36</v>
      </c>
    </row>
    <row r="23" spans="2:6" x14ac:dyDescent="0.35">
      <c r="C23" t="s">
        <v>37</v>
      </c>
    </row>
    <row r="24" spans="2:6" x14ac:dyDescent="0.35">
      <c r="C24" t="s">
        <v>38</v>
      </c>
    </row>
    <row r="25" spans="2:6" x14ac:dyDescent="0.35">
      <c r="C25" t="s">
        <v>39</v>
      </c>
    </row>
    <row r="26" spans="2:6" x14ac:dyDescent="0.35">
      <c r="C26" t="s">
        <v>40</v>
      </c>
    </row>
    <row r="27" spans="2:6" x14ac:dyDescent="0.35">
      <c r="C27" t="s">
        <v>41</v>
      </c>
    </row>
    <row r="28" spans="2:6" x14ac:dyDescent="0.35">
      <c r="C28" t="s">
        <v>42</v>
      </c>
    </row>
    <row r="29" spans="2:6" x14ac:dyDescent="0.35">
      <c r="C29" t="s">
        <v>41</v>
      </c>
    </row>
    <row r="30" spans="2:6" x14ac:dyDescent="0.35">
      <c r="C30" t="s">
        <v>48</v>
      </c>
    </row>
    <row r="31" spans="2:6" x14ac:dyDescent="0.35">
      <c r="C31" t="s">
        <v>49</v>
      </c>
    </row>
    <row r="32" spans="2:6" x14ac:dyDescent="0.35">
      <c r="C32" t="s">
        <v>50</v>
      </c>
    </row>
    <row r="33" spans="2:9" x14ac:dyDescent="0.35">
      <c r="C33" t="s">
        <v>43</v>
      </c>
    </row>
    <row r="34" spans="2:9" x14ac:dyDescent="0.35">
      <c r="C34" t="s">
        <v>46</v>
      </c>
    </row>
    <row r="35" spans="2:9" x14ac:dyDescent="0.35">
      <c r="C35" t="s">
        <v>47</v>
      </c>
    </row>
    <row r="36" spans="2:9" x14ac:dyDescent="0.35">
      <c r="C36" t="s">
        <v>44</v>
      </c>
    </row>
    <row r="37" spans="2:9" x14ac:dyDescent="0.35">
      <c r="C37" t="s">
        <v>45</v>
      </c>
    </row>
    <row r="39" spans="2:9" ht="18.5" x14ac:dyDescent="0.45">
      <c r="B39" s="13" t="s">
        <v>51</v>
      </c>
      <c r="F39" s="14"/>
    </row>
    <row r="40" spans="2:9" x14ac:dyDescent="0.35">
      <c r="C40" t="s">
        <v>52</v>
      </c>
      <c r="D40" t="s">
        <v>54</v>
      </c>
      <c r="E40" t="s">
        <v>56</v>
      </c>
      <c r="F40" t="s">
        <v>57</v>
      </c>
      <c r="G40" s="14">
        <v>440247</v>
      </c>
      <c r="H40" t="s">
        <v>52</v>
      </c>
      <c r="I40" t="s">
        <v>53</v>
      </c>
    </row>
    <row r="41" spans="2:9" x14ac:dyDescent="0.35">
      <c r="C41" t="s">
        <v>819</v>
      </c>
      <c r="D41" t="s">
        <v>54</v>
      </c>
      <c r="E41" t="s">
        <v>820</v>
      </c>
      <c r="F41" t="s">
        <v>55</v>
      </c>
      <c r="G41" s="14">
        <v>447230</v>
      </c>
      <c r="H41" t="s">
        <v>52</v>
      </c>
      <c r="I41" t="s">
        <v>53</v>
      </c>
    </row>
    <row r="42" spans="2:9" x14ac:dyDescent="0.35">
      <c r="F42" s="14"/>
    </row>
    <row r="43" spans="2:9" ht="18.5" x14ac:dyDescent="0.45">
      <c r="B43" s="13" t="s">
        <v>78</v>
      </c>
    </row>
    <row r="44" spans="2:9" x14ac:dyDescent="0.35">
      <c r="C44" s="18" t="s">
        <v>77</v>
      </c>
    </row>
    <row r="45" spans="2:9" x14ac:dyDescent="0.35">
      <c r="C45" s="18" t="s">
        <v>76</v>
      </c>
    </row>
    <row r="46" spans="2:9" x14ac:dyDescent="0.35">
      <c r="C46" s="18" t="s">
        <v>72</v>
      </c>
    </row>
    <row r="47" spans="2:9" x14ac:dyDescent="0.35">
      <c r="C47" s="18" t="s">
        <v>67</v>
      </c>
    </row>
    <row r="48" spans="2:9" x14ac:dyDescent="0.35">
      <c r="C48" s="18" t="s">
        <v>65</v>
      </c>
    </row>
    <row r="49" spans="3:3" x14ac:dyDescent="0.35">
      <c r="C49" s="18" t="s">
        <v>60</v>
      </c>
    </row>
    <row r="50" spans="3:3" x14ac:dyDescent="0.35">
      <c r="C50" s="18" t="s">
        <v>71</v>
      </c>
    </row>
    <row r="51" spans="3:3" x14ac:dyDescent="0.35">
      <c r="C51" s="18" t="s">
        <v>63</v>
      </c>
    </row>
    <row r="52" spans="3:3" x14ac:dyDescent="0.35">
      <c r="C52" s="18" t="s">
        <v>62</v>
      </c>
    </row>
    <row r="53" spans="3:3" x14ac:dyDescent="0.35">
      <c r="C53" s="18" t="s">
        <v>61</v>
      </c>
    </row>
    <row r="54" spans="3:3" x14ac:dyDescent="0.35">
      <c r="C54" s="18" t="s">
        <v>58</v>
      </c>
    </row>
    <row r="55" spans="3:3" x14ac:dyDescent="0.35">
      <c r="C55" s="18" t="s">
        <v>59</v>
      </c>
    </row>
    <row r="56" spans="3:3" x14ac:dyDescent="0.35">
      <c r="C56" s="18" t="s">
        <v>64</v>
      </c>
    </row>
    <row r="57" spans="3:3" x14ac:dyDescent="0.35">
      <c r="C57" s="18" t="s">
        <v>66</v>
      </c>
    </row>
    <row r="58" spans="3:3" x14ac:dyDescent="0.35">
      <c r="C58" s="18" t="s">
        <v>68</v>
      </c>
    </row>
    <row r="59" spans="3:3" x14ac:dyDescent="0.35">
      <c r="C59" s="18" t="s">
        <v>69</v>
      </c>
    </row>
    <row r="60" spans="3:3" x14ac:dyDescent="0.35">
      <c r="C60" s="18" t="s">
        <v>70</v>
      </c>
    </row>
    <row r="61" spans="3:3" x14ac:dyDescent="0.35">
      <c r="C61" s="18" t="s">
        <v>73</v>
      </c>
    </row>
    <row r="62" spans="3:3" x14ac:dyDescent="0.35">
      <c r="C62" s="18" t="s">
        <v>74</v>
      </c>
    </row>
    <row r="63" spans="3:3" x14ac:dyDescent="0.35">
      <c r="C63" s="18" t="s">
        <v>75</v>
      </c>
    </row>
    <row r="65" spans="2:6" ht="18.5" x14ac:dyDescent="0.45">
      <c r="B65" s="13" t="s">
        <v>79</v>
      </c>
      <c r="C65" t="s">
        <v>80</v>
      </c>
      <c r="D65" t="s">
        <v>80</v>
      </c>
      <c r="E65" t="s">
        <v>80</v>
      </c>
      <c r="F65" t="s">
        <v>80</v>
      </c>
    </row>
    <row r="66" spans="2:6" x14ac:dyDescent="0.35">
      <c r="C66" t="s">
        <v>81</v>
      </c>
      <c r="D66" t="s">
        <v>84</v>
      </c>
      <c r="E66" t="s">
        <v>109</v>
      </c>
      <c r="F66" t="s">
        <v>87</v>
      </c>
    </row>
    <row r="67" spans="2:6" x14ac:dyDescent="0.35">
      <c r="C67" t="s">
        <v>82</v>
      </c>
      <c r="D67" t="s">
        <v>85</v>
      </c>
      <c r="E67" t="s">
        <v>110</v>
      </c>
      <c r="F67" t="s">
        <v>88</v>
      </c>
    </row>
    <row r="68" spans="2:6" x14ac:dyDescent="0.35">
      <c r="C68" t="s">
        <v>83</v>
      </c>
      <c r="D68" t="s">
        <v>86</v>
      </c>
      <c r="E68" t="s">
        <v>111</v>
      </c>
      <c r="F68" t="s">
        <v>89</v>
      </c>
    </row>
    <row r="70" spans="2:6" ht="18.5" x14ac:dyDescent="0.45">
      <c r="B70" s="13" t="s">
        <v>1123</v>
      </c>
    </row>
    <row r="71" spans="2:6" x14ac:dyDescent="0.35">
      <c r="E71" t="s">
        <v>90</v>
      </c>
    </row>
    <row r="72" spans="2:6" x14ac:dyDescent="0.35">
      <c r="E72" t="s">
        <v>800</v>
      </c>
    </row>
    <row r="73" spans="2:6" x14ac:dyDescent="0.35">
      <c r="E73" t="s">
        <v>801</v>
      </c>
    </row>
    <row r="74" spans="2:6" x14ac:dyDescent="0.35">
      <c r="E74" t="s">
        <v>802</v>
      </c>
    </row>
    <row r="75" spans="2:6" x14ac:dyDescent="0.35">
      <c r="E75" t="s">
        <v>91</v>
      </c>
    </row>
    <row r="76" spans="2:6" x14ac:dyDescent="0.35">
      <c r="E76" t="s">
        <v>803</v>
      </c>
    </row>
    <row r="77" spans="2:6" x14ac:dyDescent="0.35">
      <c r="E77" t="s">
        <v>804</v>
      </c>
    </row>
    <row r="78" spans="2:6" x14ac:dyDescent="0.35">
      <c r="E78" t="s">
        <v>805</v>
      </c>
    </row>
    <row r="79" spans="2:6" x14ac:dyDescent="0.35">
      <c r="E79" t="s">
        <v>806</v>
      </c>
    </row>
    <row r="80" spans="2:6" x14ac:dyDescent="0.35">
      <c r="E80" t="s">
        <v>807</v>
      </c>
    </row>
    <row r="81" spans="5:5" x14ac:dyDescent="0.35">
      <c r="E81" t="s">
        <v>808</v>
      </c>
    </row>
    <row r="82" spans="5:5" x14ac:dyDescent="0.35">
      <c r="E82" t="s">
        <v>809</v>
      </c>
    </row>
    <row r="83" spans="5:5" x14ac:dyDescent="0.35">
      <c r="E83" t="s">
        <v>810</v>
      </c>
    </row>
    <row r="84" spans="5:5" x14ac:dyDescent="0.35">
      <c r="E84" t="s">
        <v>811</v>
      </c>
    </row>
    <row r="85" spans="5:5" x14ac:dyDescent="0.35">
      <c r="E85" t="s">
        <v>812</v>
      </c>
    </row>
    <row r="86" spans="5:5" x14ac:dyDescent="0.35">
      <c r="E86" t="s">
        <v>92</v>
      </c>
    </row>
    <row r="87" spans="5:5" x14ac:dyDescent="0.35">
      <c r="E87" t="s">
        <v>93</v>
      </c>
    </row>
    <row r="88" spans="5:5" x14ac:dyDescent="0.35">
      <c r="E88" t="s">
        <v>94</v>
      </c>
    </row>
    <row r="89" spans="5:5" x14ac:dyDescent="0.35">
      <c r="E89" t="s">
        <v>95</v>
      </c>
    </row>
    <row r="90" spans="5:5" x14ac:dyDescent="0.35">
      <c r="E90" t="s">
        <v>96</v>
      </c>
    </row>
    <row r="91" spans="5:5" x14ac:dyDescent="0.35">
      <c r="E91" t="s">
        <v>97</v>
      </c>
    </row>
    <row r="92" spans="5:5" x14ac:dyDescent="0.35">
      <c r="E92" t="s">
        <v>98</v>
      </c>
    </row>
    <row r="93" spans="5:5" x14ac:dyDescent="0.35">
      <c r="E93" t="s">
        <v>99</v>
      </c>
    </row>
    <row r="94" spans="5:5" x14ac:dyDescent="0.35">
      <c r="E94" t="s">
        <v>100</v>
      </c>
    </row>
    <row r="95" spans="5:5" x14ac:dyDescent="0.35">
      <c r="E95" t="s">
        <v>101</v>
      </c>
    </row>
    <row r="96" spans="5:5" x14ac:dyDescent="0.35">
      <c r="E96" t="s">
        <v>813</v>
      </c>
    </row>
    <row r="97" spans="2:7" x14ac:dyDescent="0.35">
      <c r="E97" t="s">
        <v>818</v>
      </c>
    </row>
    <row r="98" spans="2:7" x14ac:dyDescent="0.35">
      <c r="E98" t="s">
        <v>102</v>
      </c>
    </row>
    <row r="99" spans="2:7" x14ac:dyDescent="0.35">
      <c r="E99" t="s">
        <v>103</v>
      </c>
    </row>
    <row r="100" spans="2:7" x14ac:dyDescent="0.35">
      <c r="E100" t="s">
        <v>104</v>
      </c>
    </row>
    <row r="101" spans="2:7" x14ac:dyDescent="0.35">
      <c r="E101" t="s">
        <v>817</v>
      </c>
    </row>
    <row r="102" spans="2:7" x14ac:dyDescent="0.35">
      <c r="E102" t="s">
        <v>816</v>
      </c>
    </row>
    <row r="103" spans="2:7" x14ac:dyDescent="0.35">
      <c r="E103" t="s">
        <v>815</v>
      </c>
    </row>
    <row r="104" spans="2:7" x14ac:dyDescent="0.35">
      <c r="E104" t="s">
        <v>814</v>
      </c>
    </row>
    <row r="105" spans="2:7" x14ac:dyDescent="0.35">
      <c r="E105" s="18" t="s">
        <v>105</v>
      </c>
    </row>
    <row r="106" spans="2:7" x14ac:dyDescent="0.35">
      <c r="E106" t="s">
        <v>106</v>
      </c>
    </row>
    <row r="107" spans="2:7" x14ac:dyDescent="0.35">
      <c r="E107" t="s">
        <v>107</v>
      </c>
    </row>
    <row r="108" spans="2:7" x14ac:dyDescent="0.35">
      <c r="E108" t="s">
        <v>108</v>
      </c>
    </row>
    <row r="110" spans="2:7" ht="18.5" x14ac:dyDescent="0.45">
      <c r="B110" s="13" t="s">
        <v>1124</v>
      </c>
      <c r="E110" t="s">
        <v>1168</v>
      </c>
      <c r="G110">
        <v>12801</v>
      </c>
    </row>
    <row r="111" spans="2:7" x14ac:dyDescent="0.35">
      <c r="E111" t="s">
        <v>1169</v>
      </c>
      <c r="G111">
        <v>22801</v>
      </c>
    </row>
    <row r="112" spans="2:7" x14ac:dyDescent="0.35">
      <c r="E112" t="s">
        <v>1170</v>
      </c>
      <c r="G112">
        <v>22901</v>
      </c>
    </row>
    <row r="113" spans="5:7" x14ac:dyDescent="0.35">
      <c r="E113" t="s">
        <v>1171</v>
      </c>
      <c r="G113">
        <v>22902</v>
      </c>
    </row>
    <row r="114" spans="5:7" x14ac:dyDescent="0.35">
      <c r="E114" t="s">
        <v>1172</v>
      </c>
      <c r="G114">
        <v>32801</v>
      </c>
    </row>
    <row r="115" spans="5:7" x14ac:dyDescent="0.35">
      <c r="E115" t="s">
        <v>1173</v>
      </c>
      <c r="G115">
        <v>42801</v>
      </c>
    </row>
    <row r="116" spans="5:7" x14ac:dyDescent="0.35">
      <c r="E116" t="s">
        <v>1174</v>
      </c>
      <c r="G116">
        <v>42901</v>
      </c>
    </row>
    <row r="117" spans="5:7" x14ac:dyDescent="0.35">
      <c r="E117" t="s">
        <v>1175</v>
      </c>
      <c r="G117">
        <v>52801</v>
      </c>
    </row>
    <row r="118" spans="5:7" x14ac:dyDescent="0.35">
      <c r="E118" t="s">
        <v>1176</v>
      </c>
      <c r="G118">
        <v>52901</v>
      </c>
    </row>
    <row r="119" spans="5:7" x14ac:dyDescent="0.35">
      <c r="E119" t="s">
        <v>1177</v>
      </c>
      <c r="G119">
        <v>62801</v>
      </c>
    </row>
    <row r="120" spans="5:7" x14ac:dyDescent="0.35">
      <c r="E120" t="s">
        <v>1178</v>
      </c>
      <c r="G120">
        <v>72801</v>
      </c>
    </row>
    <row r="121" spans="5:7" x14ac:dyDescent="0.35">
      <c r="E121" t="s">
        <v>1179</v>
      </c>
      <c r="G121">
        <v>72901</v>
      </c>
    </row>
    <row r="122" spans="5:7" x14ac:dyDescent="0.35">
      <c r="E122" t="s">
        <v>1180</v>
      </c>
      <c r="G122">
        <v>72902</v>
      </c>
    </row>
    <row r="123" spans="5:7" x14ac:dyDescent="0.35">
      <c r="E123" t="s">
        <v>1181</v>
      </c>
      <c r="G123">
        <v>82801</v>
      </c>
    </row>
    <row r="124" spans="5:7" x14ac:dyDescent="0.35">
      <c r="E124" t="s">
        <v>1182</v>
      </c>
      <c r="G124">
        <v>92901</v>
      </c>
    </row>
    <row r="125" spans="5:7" x14ac:dyDescent="0.35">
      <c r="E125" t="s">
        <v>1183</v>
      </c>
      <c r="G125">
        <v>92902</v>
      </c>
    </row>
    <row r="126" spans="5:7" x14ac:dyDescent="0.35">
      <c r="E126" t="s">
        <v>1184</v>
      </c>
      <c r="G126">
        <v>102801</v>
      </c>
    </row>
    <row r="127" spans="5:7" x14ac:dyDescent="0.35">
      <c r="E127" t="s">
        <v>1185</v>
      </c>
      <c r="G127">
        <v>112801</v>
      </c>
    </row>
    <row r="128" spans="5:7" x14ac:dyDescent="0.35">
      <c r="E128" t="s">
        <v>1186</v>
      </c>
      <c r="G128">
        <v>112901</v>
      </c>
    </row>
    <row r="129" spans="5:7" x14ac:dyDescent="0.35">
      <c r="E129" t="s">
        <v>1187</v>
      </c>
      <c r="G129">
        <v>122801</v>
      </c>
    </row>
    <row r="130" spans="5:7" x14ac:dyDescent="0.35">
      <c r="E130" t="s">
        <v>1188</v>
      </c>
      <c r="G130">
        <v>122901</v>
      </c>
    </row>
    <row r="131" spans="5:7" x14ac:dyDescent="0.35">
      <c r="E131" t="s">
        <v>1189</v>
      </c>
      <c r="G131">
        <v>132901</v>
      </c>
    </row>
    <row r="132" spans="5:7" x14ac:dyDescent="0.35">
      <c r="E132" t="s">
        <v>1190</v>
      </c>
      <c r="G132">
        <v>132902</v>
      </c>
    </row>
    <row r="133" spans="5:7" x14ac:dyDescent="0.35">
      <c r="E133" t="s">
        <v>1191</v>
      </c>
      <c r="G133">
        <v>132903</v>
      </c>
    </row>
    <row r="134" spans="5:7" x14ac:dyDescent="0.35">
      <c r="E134" t="s">
        <v>1192</v>
      </c>
      <c r="G134">
        <v>132904</v>
      </c>
    </row>
    <row r="135" spans="5:7" x14ac:dyDescent="0.35">
      <c r="E135" t="s">
        <v>1193</v>
      </c>
      <c r="G135">
        <v>142801</v>
      </c>
    </row>
    <row r="136" spans="5:7" x14ac:dyDescent="0.35">
      <c r="E136" t="s">
        <v>1194</v>
      </c>
      <c r="G136">
        <v>152801</v>
      </c>
    </row>
    <row r="137" spans="5:7" x14ac:dyDescent="0.35">
      <c r="E137" t="s">
        <v>1195</v>
      </c>
      <c r="G137">
        <v>162801</v>
      </c>
    </row>
    <row r="138" spans="5:7" x14ac:dyDescent="0.35">
      <c r="E138" t="s">
        <v>1196</v>
      </c>
      <c r="G138">
        <v>162901</v>
      </c>
    </row>
    <row r="139" spans="5:7" x14ac:dyDescent="0.35">
      <c r="E139" t="s">
        <v>1197</v>
      </c>
      <c r="G139">
        <v>162902</v>
      </c>
    </row>
    <row r="140" spans="5:7" x14ac:dyDescent="0.35">
      <c r="E140" t="s">
        <v>1198</v>
      </c>
      <c r="G140">
        <v>162903</v>
      </c>
    </row>
    <row r="141" spans="5:7" x14ac:dyDescent="0.35">
      <c r="E141" t="s">
        <v>1199</v>
      </c>
      <c r="G141">
        <v>172901</v>
      </c>
    </row>
    <row r="142" spans="5:7" x14ac:dyDescent="0.35">
      <c r="E142" t="s">
        <v>1200</v>
      </c>
      <c r="G142">
        <v>172902</v>
      </c>
    </row>
    <row r="143" spans="5:7" x14ac:dyDescent="0.35">
      <c r="E143" t="s">
        <v>1201</v>
      </c>
      <c r="G143">
        <v>172903</v>
      </c>
    </row>
    <row r="144" spans="5:7" x14ac:dyDescent="0.35">
      <c r="E144" t="s">
        <v>1202</v>
      </c>
      <c r="G144">
        <v>172904</v>
      </c>
    </row>
    <row r="145" spans="5:7" x14ac:dyDescent="0.35">
      <c r="E145" t="s">
        <v>1203</v>
      </c>
      <c r="G145">
        <v>182801</v>
      </c>
    </row>
    <row r="146" spans="5:7" x14ac:dyDescent="0.35">
      <c r="E146" t="s">
        <v>1204</v>
      </c>
      <c r="G146">
        <v>192801</v>
      </c>
    </row>
    <row r="147" spans="5:7" x14ac:dyDescent="0.35">
      <c r="E147" t="s">
        <v>1205</v>
      </c>
      <c r="G147">
        <v>202801</v>
      </c>
    </row>
    <row r="148" spans="5:7" x14ac:dyDescent="0.35">
      <c r="E148" t="s">
        <v>1206</v>
      </c>
      <c r="G148">
        <v>212801</v>
      </c>
    </row>
    <row r="149" spans="5:7" x14ac:dyDescent="0.35">
      <c r="E149" t="s">
        <v>1207</v>
      </c>
      <c r="G149">
        <v>222901</v>
      </c>
    </row>
    <row r="150" spans="5:7" x14ac:dyDescent="0.35">
      <c r="E150" t="s">
        <v>1208</v>
      </c>
      <c r="G150">
        <v>222902</v>
      </c>
    </row>
    <row r="151" spans="5:7" x14ac:dyDescent="0.35">
      <c r="E151" t="s">
        <v>1209</v>
      </c>
      <c r="G151">
        <v>222903</v>
      </c>
    </row>
    <row r="152" spans="5:7" x14ac:dyDescent="0.35">
      <c r="E152" t="s">
        <v>1210</v>
      </c>
      <c r="G152">
        <v>232801</v>
      </c>
    </row>
    <row r="153" spans="5:7" x14ac:dyDescent="0.35">
      <c r="E153" t="s">
        <v>1211</v>
      </c>
      <c r="G153">
        <v>232901</v>
      </c>
    </row>
    <row r="154" spans="5:7" x14ac:dyDescent="0.35">
      <c r="E154" t="s">
        <v>1212</v>
      </c>
      <c r="G154">
        <v>242801</v>
      </c>
    </row>
    <row r="155" spans="5:7" x14ac:dyDescent="0.35">
      <c r="E155" t="s">
        <v>1213</v>
      </c>
      <c r="G155">
        <v>242901</v>
      </c>
    </row>
    <row r="156" spans="5:7" x14ac:dyDescent="0.35">
      <c r="E156" t="s">
        <v>1214</v>
      </c>
      <c r="G156">
        <v>242902</v>
      </c>
    </row>
    <row r="157" spans="5:7" x14ac:dyDescent="0.35">
      <c r="E157" t="s">
        <v>1215</v>
      </c>
      <c r="G157">
        <v>252901</v>
      </c>
    </row>
    <row r="158" spans="5:7" x14ac:dyDescent="0.35">
      <c r="E158" t="s">
        <v>1216</v>
      </c>
      <c r="G158">
        <v>252902</v>
      </c>
    </row>
    <row r="159" spans="5:7" x14ac:dyDescent="0.35">
      <c r="E159" t="s">
        <v>1217</v>
      </c>
      <c r="G159">
        <v>252903</v>
      </c>
    </row>
    <row r="160" spans="5:7" x14ac:dyDescent="0.35">
      <c r="E160" t="s">
        <v>1218</v>
      </c>
      <c r="G160">
        <v>252904</v>
      </c>
    </row>
    <row r="161" spans="5:7" x14ac:dyDescent="0.35">
      <c r="E161" t="s">
        <v>1219</v>
      </c>
      <c r="G161">
        <v>262801</v>
      </c>
    </row>
    <row r="162" spans="5:7" x14ac:dyDescent="0.35">
      <c r="E162" t="s">
        <v>1220</v>
      </c>
      <c r="G162">
        <v>262901</v>
      </c>
    </row>
    <row r="163" spans="5:7" x14ac:dyDescent="0.35">
      <c r="E163" t="s">
        <v>1221</v>
      </c>
      <c r="G163">
        <v>272801</v>
      </c>
    </row>
    <row r="164" spans="5:7" x14ac:dyDescent="0.35">
      <c r="E164" t="s">
        <v>1222</v>
      </c>
      <c r="G164">
        <v>282801</v>
      </c>
    </row>
    <row r="165" spans="5:7" x14ac:dyDescent="0.35">
      <c r="E165" t="s">
        <v>1223</v>
      </c>
      <c r="G165">
        <v>282802</v>
      </c>
    </row>
    <row r="166" spans="5:7" x14ac:dyDescent="0.35">
      <c r="E166" t="s">
        <v>1224</v>
      </c>
      <c r="G166">
        <v>292801</v>
      </c>
    </row>
    <row r="167" spans="5:7" x14ac:dyDescent="0.35">
      <c r="E167" t="s">
        <v>1225</v>
      </c>
      <c r="G167">
        <v>302801</v>
      </c>
    </row>
    <row r="168" spans="5:7" x14ac:dyDescent="0.35">
      <c r="E168" t="s">
        <v>1226</v>
      </c>
      <c r="G168">
        <v>302901</v>
      </c>
    </row>
    <row r="169" spans="5:7" x14ac:dyDescent="0.35">
      <c r="E169" t="s">
        <v>1227</v>
      </c>
      <c r="G169">
        <v>302902</v>
      </c>
    </row>
    <row r="170" spans="5:7" x14ac:dyDescent="0.35">
      <c r="E170" t="s">
        <v>1228</v>
      </c>
      <c r="G170">
        <v>312801</v>
      </c>
    </row>
    <row r="171" spans="5:7" x14ac:dyDescent="0.35">
      <c r="E171" t="s">
        <v>1229</v>
      </c>
      <c r="G171">
        <v>322801</v>
      </c>
    </row>
    <row r="172" spans="5:7" x14ac:dyDescent="0.35">
      <c r="E172" t="s">
        <v>1230</v>
      </c>
      <c r="G172">
        <v>322901</v>
      </c>
    </row>
    <row r="173" spans="5:7" x14ac:dyDescent="0.35">
      <c r="E173" t="s">
        <v>1231</v>
      </c>
      <c r="G173">
        <v>332801</v>
      </c>
    </row>
    <row r="174" spans="5:7" x14ac:dyDescent="0.35">
      <c r="E174" t="s">
        <v>1232</v>
      </c>
      <c r="G174">
        <v>332901</v>
      </c>
    </row>
    <row r="175" spans="5:7" x14ac:dyDescent="0.35">
      <c r="E175" t="s">
        <v>1233</v>
      </c>
      <c r="G175">
        <v>332902</v>
      </c>
    </row>
    <row r="176" spans="5:7" x14ac:dyDescent="0.35">
      <c r="E176" t="s">
        <v>1234</v>
      </c>
      <c r="G176">
        <v>332903</v>
      </c>
    </row>
    <row r="177" spans="5:7" x14ac:dyDescent="0.35">
      <c r="E177" t="s">
        <v>1235</v>
      </c>
      <c r="G177">
        <v>332904</v>
      </c>
    </row>
    <row r="178" spans="5:7" x14ac:dyDescent="0.35">
      <c r="E178" t="s">
        <v>1236</v>
      </c>
      <c r="G178">
        <v>342801</v>
      </c>
    </row>
    <row r="179" spans="5:7" x14ac:dyDescent="0.35">
      <c r="E179" t="s">
        <v>1237</v>
      </c>
      <c r="G179">
        <v>342901</v>
      </c>
    </row>
    <row r="180" spans="5:7" x14ac:dyDescent="0.35">
      <c r="E180" t="s">
        <v>1238</v>
      </c>
      <c r="G180">
        <v>342902</v>
      </c>
    </row>
    <row r="181" spans="5:7" x14ac:dyDescent="0.35">
      <c r="E181" t="s">
        <v>1239</v>
      </c>
      <c r="G181">
        <v>352802</v>
      </c>
    </row>
    <row r="182" spans="5:7" x14ac:dyDescent="0.35">
      <c r="E182" t="s">
        <v>1240</v>
      </c>
      <c r="G182">
        <v>352901</v>
      </c>
    </row>
    <row r="183" spans="5:7" x14ac:dyDescent="0.35">
      <c r="E183" t="s">
        <v>1241</v>
      </c>
      <c r="G183">
        <v>352902</v>
      </c>
    </row>
    <row r="184" spans="5:7" x14ac:dyDescent="0.35">
      <c r="E184" t="s">
        <v>1242</v>
      </c>
      <c r="G184">
        <v>352903</v>
      </c>
    </row>
    <row r="185" spans="5:7" x14ac:dyDescent="0.35">
      <c r="E185" t="s">
        <v>1243</v>
      </c>
      <c r="G185">
        <v>362901</v>
      </c>
    </row>
    <row r="186" spans="5:7" x14ac:dyDescent="0.35">
      <c r="E186" t="s">
        <v>1244</v>
      </c>
      <c r="G186">
        <v>362902</v>
      </c>
    </row>
    <row r="187" spans="5:7" x14ac:dyDescent="0.35">
      <c r="E187" t="s">
        <v>1245</v>
      </c>
      <c r="G187">
        <v>362903</v>
      </c>
    </row>
    <row r="188" spans="5:7" x14ac:dyDescent="0.35">
      <c r="E188" t="s">
        <v>1246</v>
      </c>
      <c r="G188">
        <v>362904</v>
      </c>
    </row>
    <row r="189" spans="5:7" x14ac:dyDescent="0.35">
      <c r="E189" t="s">
        <v>1247</v>
      </c>
      <c r="G189">
        <v>372801</v>
      </c>
    </row>
    <row r="190" spans="5:7" x14ac:dyDescent="0.35">
      <c r="E190" t="s">
        <v>1248</v>
      </c>
      <c r="G190">
        <v>372901</v>
      </c>
    </row>
    <row r="191" spans="5:7" x14ac:dyDescent="0.35">
      <c r="E191" t="s">
        <v>1249</v>
      </c>
      <c r="G191">
        <v>372902</v>
      </c>
    </row>
    <row r="192" spans="5:7" x14ac:dyDescent="0.35">
      <c r="E192" t="s">
        <v>1250</v>
      </c>
      <c r="G192">
        <v>382801</v>
      </c>
    </row>
    <row r="193" spans="2:7" x14ac:dyDescent="0.35">
      <c r="E193" t="s">
        <v>1251</v>
      </c>
      <c r="G193">
        <v>392801</v>
      </c>
    </row>
    <row r="194" spans="2:7" x14ac:dyDescent="0.35">
      <c r="E194" t="s">
        <v>1252</v>
      </c>
      <c r="G194">
        <v>402801</v>
      </c>
    </row>
    <row r="195" spans="2:7" x14ac:dyDescent="0.35">
      <c r="E195" t="s">
        <v>1253</v>
      </c>
      <c r="G195">
        <v>402802</v>
      </c>
    </row>
    <row r="196" spans="2:7" x14ac:dyDescent="0.35">
      <c r="E196" t="s">
        <v>1254</v>
      </c>
      <c r="G196">
        <v>402901</v>
      </c>
    </row>
    <row r="197" spans="2:7" x14ac:dyDescent="0.35">
      <c r="E197" t="s">
        <v>1255</v>
      </c>
      <c r="G197">
        <v>512801</v>
      </c>
    </row>
    <row r="198" spans="2:7" x14ac:dyDescent="0.35">
      <c r="E198" t="s">
        <v>1256</v>
      </c>
      <c r="G198">
        <v>522801</v>
      </c>
    </row>
    <row r="199" spans="2:7" x14ac:dyDescent="0.35">
      <c r="E199" t="s">
        <v>1257</v>
      </c>
      <c r="G199">
        <v>522901</v>
      </c>
    </row>
    <row r="201" spans="2:7" ht="18.5" x14ac:dyDescent="0.45">
      <c r="B201" s="13" t="s">
        <v>1125</v>
      </c>
      <c r="C201" s="13"/>
      <c r="D201" s="13"/>
    </row>
    <row r="206" spans="2:7" ht="18.5" x14ac:dyDescent="0.45">
      <c r="B206" s="13" t="s">
        <v>112</v>
      </c>
      <c r="C206" s="18" t="s">
        <v>124</v>
      </c>
      <c r="D206" s="18" t="s">
        <v>368</v>
      </c>
      <c r="E206" s="18" t="s">
        <v>124</v>
      </c>
      <c r="F206" s="18" t="s">
        <v>638</v>
      </c>
    </row>
    <row r="207" spans="2:7" x14ac:dyDescent="0.35">
      <c r="C207" s="18" t="s">
        <v>132</v>
      </c>
      <c r="D207" s="18" t="s">
        <v>374</v>
      </c>
      <c r="E207" s="18" t="s">
        <v>518</v>
      </c>
      <c r="F207" s="18" t="s">
        <v>132</v>
      </c>
    </row>
    <row r="208" spans="2:7" x14ac:dyDescent="0.35">
      <c r="C208" s="18" t="s">
        <v>154</v>
      </c>
      <c r="D208" s="18" t="s">
        <v>386</v>
      </c>
      <c r="E208" s="18" t="s">
        <v>525</v>
      </c>
      <c r="F208" s="18" t="s">
        <v>656</v>
      </c>
    </row>
    <row r="209" spans="3:6" x14ac:dyDescent="0.35">
      <c r="C209" s="18" t="s">
        <v>168</v>
      </c>
      <c r="D209" s="18" t="s">
        <v>393</v>
      </c>
      <c r="E209" s="18" t="s">
        <v>531</v>
      </c>
      <c r="F209" s="18" t="s">
        <v>664</v>
      </c>
    </row>
    <row r="210" spans="3:6" x14ac:dyDescent="0.35">
      <c r="C210" s="18" t="s">
        <v>169</v>
      </c>
      <c r="D210" s="18" t="s">
        <v>394</v>
      </c>
      <c r="E210" s="18" t="s">
        <v>532</v>
      </c>
      <c r="F210" s="18" t="s">
        <v>665</v>
      </c>
    </row>
    <row r="211" spans="3:6" x14ac:dyDescent="0.35">
      <c r="C211" s="18" t="s">
        <v>171</v>
      </c>
      <c r="D211" s="18" t="s">
        <v>396</v>
      </c>
      <c r="E211" s="18" t="s">
        <v>533</v>
      </c>
      <c r="F211" s="18" t="s">
        <v>667</v>
      </c>
    </row>
    <row r="212" spans="3:6" x14ac:dyDescent="0.35">
      <c r="C212" s="18" t="s">
        <v>181</v>
      </c>
      <c r="D212" s="18" t="s">
        <v>403</v>
      </c>
      <c r="E212" s="18" t="s">
        <v>539</v>
      </c>
      <c r="F212" s="18" t="s">
        <v>675</v>
      </c>
    </row>
    <row r="213" spans="3:6" x14ac:dyDescent="0.35">
      <c r="C213" s="18" t="s">
        <v>188</v>
      </c>
      <c r="D213" s="18" t="s">
        <v>410</v>
      </c>
      <c r="E213" s="18" t="s">
        <v>545</v>
      </c>
      <c r="F213" s="18" t="s">
        <v>682</v>
      </c>
    </row>
    <row r="214" spans="3:6" x14ac:dyDescent="0.35">
      <c r="C214" s="18" t="s">
        <v>211</v>
      </c>
      <c r="D214" s="18" t="s">
        <v>421</v>
      </c>
      <c r="E214" s="18" t="s">
        <v>555</v>
      </c>
      <c r="F214" s="18" t="s">
        <v>692</v>
      </c>
    </row>
    <row r="215" spans="3:6" x14ac:dyDescent="0.35">
      <c r="C215" s="18" t="s">
        <v>221</v>
      </c>
      <c r="D215" s="18" t="s">
        <v>429</v>
      </c>
      <c r="E215" s="18" t="s">
        <v>561</v>
      </c>
      <c r="F215" s="18" t="s">
        <v>700</v>
      </c>
    </row>
    <row r="216" spans="3:6" x14ac:dyDescent="0.35">
      <c r="C216" s="18" t="s">
        <v>277</v>
      </c>
      <c r="D216" s="18" t="s">
        <v>464</v>
      </c>
      <c r="E216" s="18" t="s">
        <v>590</v>
      </c>
      <c r="F216" s="18" t="s">
        <v>737</v>
      </c>
    </row>
    <row r="217" spans="3:6" x14ac:dyDescent="0.35">
      <c r="C217" s="18" t="s">
        <v>278</v>
      </c>
      <c r="D217" s="18" t="s">
        <v>465</v>
      </c>
      <c r="E217" s="18" t="s">
        <v>591</v>
      </c>
      <c r="F217" s="18" t="s">
        <v>738</v>
      </c>
    </row>
    <row r="218" spans="3:6" x14ac:dyDescent="0.35">
      <c r="C218" s="18" t="s">
        <v>290</v>
      </c>
      <c r="D218" s="18" t="s">
        <v>470</v>
      </c>
      <c r="E218" s="18" t="s">
        <v>596</v>
      </c>
      <c r="F218" s="18" t="s">
        <v>746</v>
      </c>
    </row>
    <row r="219" spans="3:6" x14ac:dyDescent="0.35">
      <c r="C219" s="18" t="s">
        <v>294</v>
      </c>
      <c r="D219" s="18" t="s">
        <v>294</v>
      </c>
      <c r="E219" s="18" t="s">
        <v>599</v>
      </c>
      <c r="F219" s="18" t="s">
        <v>749</v>
      </c>
    </row>
    <row r="220" spans="3:6" x14ac:dyDescent="0.35">
      <c r="C220" s="18" t="s">
        <v>299</v>
      </c>
      <c r="D220" s="18" t="s">
        <v>474</v>
      </c>
      <c r="E220" s="18" t="s">
        <v>600</v>
      </c>
      <c r="F220" s="18" t="s">
        <v>750</v>
      </c>
    </row>
    <row r="221" spans="3:6" x14ac:dyDescent="0.35">
      <c r="C221" s="18" t="s">
        <v>342</v>
      </c>
      <c r="D221" s="18" t="s">
        <v>498</v>
      </c>
      <c r="E221" s="18" t="s">
        <v>621</v>
      </c>
      <c r="F221" s="18" t="s">
        <v>784</v>
      </c>
    </row>
    <row r="222" spans="3:6" x14ac:dyDescent="0.35">
      <c r="C222" t="s">
        <v>113</v>
      </c>
      <c r="D222" t="s">
        <v>113</v>
      </c>
      <c r="E222" t="s">
        <v>113</v>
      </c>
      <c r="F222" t="s">
        <v>113</v>
      </c>
    </row>
    <row r="223" spans="3:6" x14ac:dyDescent="0.35">
      <c r="C223" t="s">
        <v>114</v>
      </c>
      <c r="D223" t="s">
        <v>361</v>
      </c>
      <c r="E223" t="s">
        <v>511</v>
      </c>
      <c r="F223" t="s">
        <v>630</v>
      </c>
    </row>
    <row r="224" spans="3:6" x14ac:dyDescent="0.35">
      <c r="C224" t="s">
        <v>115</v>
      </c>
      <c r="D224" t="s">
        <v>115</v>
      </c>
      <c r="E224" t="s">
        <v>512</v>
      </c>
      <c r="F224" t="s">
        <v>631</v>
      </c>
    </row>
    <row r="225" spans="3:6" x14ac:dyDescent="0.35">
      <c r="C225" t="s">
        <v>116</v>
      </c>
      <c r="D225" t="s">
        <v>362</v>
      </c>
      <c r="E225" t="s">
        <v>513</v>
      </c>
      <c r="F225" t="s">
        <v>632</v>
      </c>
    </row>
    <row r="226" spans="3:6" x14ac:dyDescent="0.35">
      <c r="C226" t="s">
        <v>117</v>
      </c>
      <c r="D226" t="s">
        <v>117</v>
      </c>
      <c r="E226" t="s">
        <v>117</v>
      </c>
      <c r="F226" t="s">
        <v>117</v>
      </c>
    </row>
    <row r="227" spans="3:6" x14ac:dyDescent="0.35">
      <c r="C227" t="s">
        <v>118</v>
      </c>
      <c r="D227" t="s">
        <v>363</v>
      </c>
      <c r="E227" t="s">
        <v>118</v>
      </c>
      <c r="F227" t="s">
        <v>633</v>
      </c>
    </row>
    <row r="228" spans="3:6" x14ac:dyDescent="0.35">
      <c r="C228" t="s">
        <v>119</v>
      </c>
      <c r="D228" t="s">
        <v>364</v>
      </c>
      <c r="E228" t="s">
        <v>119</v>
      </c>
      <c r="F228" t="s">
        <v>634</v>
      </c>
    </row>
    <row r="229" spans="3:6" x14ac:dyDescent="0.35">
      <c r="C229" t="s">
        <v>120</v>
      </c>
      <c r="D229" t="s">
        <v>120</v>
      </c>
      <c r="E229" t="s">
        <v>120</v>
      </c>
      <c r="F229" t="s">
        <v>120</v>
      </c>
    </row>
    <row r="230" spans="3:6" x14ac:dyDescent="0.35">
      <c r="C230" t="s">
        <v>121</v>
      </c>
      <c r="D230" t="s">
        <v>365</v>
      </c>
      <c r="E230" t="s">
        <v>121</v>
      </c>
      <c r="F230" t="s">
        <v>635</v>
      </c>
    </row>
    <row r="231" spans="3:6" x14ac:dyDescent="0.35">
      <c r="C231" t="s">
        <v>122</v>
      </c>
      <c r="D231" t="s">
        <v>366</v>
      </c>
      <c r="E231" t="s">
        <v>122</v>
      </c>
      <c r="F231" t="s">
        <v>636</v>
      </c>
    </row>
    <row r="232" spans="3:6" x14ac:dyDescent="0.35">
      <c r="C232" t="s">
        <v>123</v>
      </c>
      <c r="D232" t="s">
        <v>367</v>
      </c>
      <c r="E232" t="s">
        <v>514</v>
      </c>
      <c r="F232" t="s">
        <v>637</v>
      </c>
    </row>
    <row r="233" spans="3:6" x14ac:dyDescent="0.35">
      <c r="C233" t="s">
        <v>125</v>
      </c>
      <c r="D233" t="s">
        <v>369</v>
      </c>
      <c r="E233" t="s">
        <v>125</v>
      </c>
      <c r="F233" t="s">
        <v>639</v>
      </c>
    </row>
    <row r="234" spans="3:6" x14ac:dyDescent="0.35">
      <c r="C234" t="s">
        <v>126</v>
      </c>
      <c r="D234" t="s">
        <v>126</v>
      </c>
      <c r="E234" t="s">
        <v>126</v>
      </c>
      <c r="F234" t="s">
        <v>126</v>
      </c>
    </row>
    <row r="235" spans="3:6" x14ac:dyDescent="0.35">
      <c r="C235" t="s">
        <v>127</v>
      </c>
      <c r="D235" t="s">
        <v>370</v>
      </c>
      <c r="E235" t="s">
        <v>515</v>
      </c>
      <c r="F235" t="s">
        <v>640</v>
      </c>
    </row>
    <row r="236" spans="3:6" x14ac:dyDescent="0.35">
      <c r="C236" t="s">
        <v>128</v>
      </c>
      <c r="D236" t="s">
        <v>371</v>
      </c>
      <c r="E236" t="s">
        <v>516</v>
      </c>
      <c r="F236" t="s">
        <v>641</v>
      </c>
    </row>
    <row r="237" spans="3:6" x14ac:dyDescent="0.35">
      <c r="C237" t="s">
        <v>129</v>
      </c>
      <c r="D237" t="s">
        <v>372</v>
      </c>
      <c r="E237" t="s">
        <v>517</v>
      </c>
      <c r="F237" t="s">
        <v>642</v>
      </c>
    </row>
    <row r="238" spans="3:6" x14ac:dyDescent="0.35">
      <c r="C238" t="s">
        <v>130</v>
      </c>
      <c r="D238" t="s">
        <v>130</v>
      </c>
      <c r="E238" t="s">
        <v>130</v>
      </c>
      <c r="F238" t="s">
        <v>130</v>
      </c>
    </row>
    <row r="239" spans="3:6" x14ac:dyDescent="0.35">
      <c r="C239" t="s">
        <v>131</v>
      </c>
      <c r="D239" t="s">
        <v>373</v>
      </c>
      <c r="E239" t="s">
        <v>131</v>
      </c>
      <c r="F239" t="s">
        <v>643</v>
      </c>
    </row>
    <row r="240" spans="3:6" x14ac:dyDescent="0.35">
      <c r="C240" t="s">
        <v>133</v>
      </c>
      <c r="D240" t="s">
        <v>133</v>
      </c>
      <c r="E240" t="s">
        <v>133</v>
      </c>
      <c r="F240" t="s">
        <v>133</v>
      </c>
    </row>
    <row r="241" spans="3:6" x14ac:dyDescent="0.35">
      <c r="C241" t="s">
        <v>134</v>
      </c>
      <c r="D241" t="s">
        <v>375</v>
      </c>
      <c r="E241" t="s">
        <v>134</v>
      </c>
      <c r="F241" t="s">
        <v>644</v>
      </c>
    </row>
    <row r="242" spans="3:6" x14ac:dyDescent="0.35">
      <c r="C242" t="s">
        <v>135</v>
      </c>
      <c r="D242" t="s">
        <v>135</v>
      </c>
      <c r="E242" t="s">
        <v>135</v>
      </c>
      <c r="F242" t="s">
        <v>645</v>
      </c>
    </row>
    <row r="243" spans="3:6" x14ac:dyDescent="0.35">
      <c r="C243" t="s">
        <v>136</v>
      </c>
      <c r="D243" t="s">
        <v>136</v>
      </c>
      <c r="E243" t="s">
        <v>136</v>
      </c>
      <c r="F243" t="s">
        <v>136</v>
      </c>
    </row>
    <row r="244" spans="3:6" x14ac:dyDescent="0.35">
      <c r="C244" t="s">
        <v>137</v>
      </c>
      <c r="D244" t="s">
        <v>137</v>
      </c>
      <c r="E244" t="s">
        <v>137</v>
      </c>
      <c r="F244" t="s">
        <v>137</v>
      </c>
    </row>
    <row r="245" spans="3:6" x14ac:dyDescent="0.35">
      <c r="C245" t="s">
        <v>138</v>
      </c>
      <c r="D245" t="s">
        <v>376</v>
      </c>
      <c r="E245" t="s">
        <v>519</v>
      </c>
      <c r="F245" t="s">
        <v>519</v>
      </c>
    </row>
    <row r="246" spans="3:6" x14ac:dyDescent="0.35">
      <c r="C246" t="s">
        <v>139</v>
      </c>
      <c r="D246" t="s">
        <v>139</v>
      </c>
      <c r="E246" t="s">
        <v>139</v>
      </c>
      <c r="F246" t="s">
        <v>139</v>
      </c>
    </row>
    <row r="247" spans="3:6" x14ac:dyDescent="0.35">
      <c r="C247" t="s">
        <v>140</v>
      </c>
      <c r="D247" t="s">
        <v>140</v>
      </c>
      <c r="E247" t="s">
        <v>140</v>
      </c>
      <c r="F247" t="s">
        <v>140</v>
      </c>
    </row>
    <row r="248" spans="3:6" x14ac:dyDescent="0.35">
      <c r="C248" t="s">
        <v>141</v>
      </c>
      <c r="D248" t="s">
        <v>377</v>
      </c>
      <c r="E248" t="s">
        <v>141</v>
      </c>
      <c r="F248" t="s">
        <v>646</v>
      </c>
    </row>
    <row r="249" spans="3:6" x14ac:dyDescent="0.35">
      <c r="C249" t="s">
        <v>142</v>
      </c>
      <c r="D249" t="s">
        <v>378</v>
      </c>
      <c r="E249" t="s">
        <v>520</v>
      </c>
      <c r="F249" t="s">
        <v>647</v>
      </c>
    </row>
    <row r="250" spans="3:6" x14ac:dyDescent="0.35">
      <c r="C250" t="s">
        <v>143</v>
      </c>
      <c r="D250" t="s">
        <v>143</v>
      </c>
      <c r="E250" t="s">
        <v>143</v>
      </c>
      <c r="F250" t="s">
        <v>648</v>
      </c>
    </row>
    <row r="251" spans="3:6" x14ac:dyDescent="0.35">
      <c r="C251" t="s">
        <v>144</v>
      </c>
      <c r="D251" t="s">
        <v>144</v>
      </c>
      <c r="E251" t="s">
        <v>144</v>
      </c>
      <c r="F251" t="s">
        <v>649</v>
      </c>
    </row>
    <row r="252" spans="3:6" x14ac:dyDescent="0.35">
      <c r="C252" t="s">
        <v>145</v>
      </c>
      <c r="D252" t="s">
        <v>379</v>
      </c>
      <c r="E252" t="s">
        <v>521</v>
      </c>
      <c r="F252" t="s">
        <v>650</v>
      </c>
    </row>
    <row r="253" spans="3:6" x14ac:dyDescent="0.35">
      <c r="C253" t="s">
        <v>146</v>
      </c>
      <c r="D253" t="s">
        <v>380</v>
      </c>
      <c r="E253" t="s">
        <v>146</v>
      </c>
      <c r="F253" t="s">
        <v>146</v>
      </c>
    </row>
    <row r="254" spans="3:6" x14ac:dyDescent="0.35">
      <c r="C254" t="s">
        <v>147</v>
      </c>
      <c r="D254" t="s">
        <v>147</v>
      </c>
      <c r="E254" t="s">
        <v>147</v>
      </c>
      <c r="F254" t="s">
        <v>651</v>
      </c>
    </row>
    <row r="255" spans="3:6" x14ac:dyDescent="0.35">
      <c r="C255" t="s">
        <v>148</v>
      </c>
      <c r="D255" t="s">
        <v>148</v>
      </c>
      <c r="E255" t="s">
        <v>148</v>
      </c>
      <c r="F255" t="s">
        <v>148</v>
      </c>
    </row>
    <row r="256" spans="3:6" x14ac:dyDescent="0.35">
      <c r="C256" t="s">
        <v>149</v>
      </c>
      <c r="D256" t="s">
        <v>381</v>
      </c>
      <c r="E256" t="s">
        <v>149</v>
      </c>
      <c r="F256" t="s">
        <v>381</v>
      </c>
    </row>
    <row r="257" spans="3:6" x14ac:dyDescent="0.35">
      <c r="C257" t="s">
        <v>150</v>
      </c>
      <c r="D257" t="s">
        <v>382</v>
      </c>
      <c r="E257" t="s">
        <v>522</v>
      </c>
      <c r="F257" t="s">
        <v>652</v>
      </c>
    </row>
    <row r="258" spans="3:6" x14ac:dyDescent="0.35">
      <c r="C258" t="s">
        <v>151</v>
      </c>
      <c r="D258" t="s">
        <v>383</v>
      </c>
      <c r="E258" t="s">
        <v>523</v>
      </c>
      <c r="F258" t="s">
        <v>653</v>
      </c>
    </row>
    <row r="259" spans="3:6" x14ac:dyDescent="0.35">
      <c r="C259" t="s">
        <v>152</v>
      </c>
      <c r="D259" t="s">
        <v>384</v>
      </c>
      <c r="E259" t="s">
        <v>524</v>
      </c>
      <c r="F259" t="s">
        <v>654</v>
      </c>
    </row>
    <row r="260" spans="3:6" x14ac:dyDescent="0.35">
      <c r="C260" t="s">
        <v>153</v>
      </c>
      <c r="D260" t="s">
        <v>385</v>
      </c>
      <c r="E260" t="s">
        <v>153</v>
      </c>
      <c r="F260" t="s">
        <v>655</v>
      </c>
    </row>
    <row r="261" spans="3:6" x14ac:dyDescent="0.35">
      <c r="C261" t="s">
        <v>155</v>
      </c>
      <c r="D261" t="s">
        <v>155</v>
      </c>
      <c r="E261" t="s">
        <v>155</v>
      </c>
      <c r="F261" t="s">
        <v>657</v>
      </c>
    </row>
    <row r="262" spans="3:6" x14ac:dyDescent="0.35">
      <c r="C262" t="s">
        <v>156</v>
      </c>
      <c r="D262" t="s">
        <v>387</v>
      </c>
      <c r="E262" t="s">
        <v>526</v>
      </c>
      <c r="F262" t="s">
        <v>658</v>
      </c>
    </row>
    <row r="263" spans="3:6" x14ac:dyDescent="0.35">
      <c r="C263" t="s">
        <v>157</v>
      </c>
      <c r="D263" t="s">
        <v>157</v>
      </c>
      <c r="E263" t="s">
        <v>157</v>
      </c>
      <c r="F263" t="s">
        <v>157</v>
      </c>
    </row>
    <row r="264" spans="3:6" x14ac:dyDescent="0.35">
      <c r="C264" t="s">
        <v>158</v>
      </c>
      <c r="D264" t="s">
        <v>388</v>
      </c>
      <c r="E264" t="s">
        <v>527</v>
      </c>
      <c r="F264" t="s">
        <v>388</v>
      </c>
    </row>
    <row r="265" spans="3:6" x14ac:dyDescent="0.35">
      <c r="C265" t="s">
        <v>159</v>
      </c>
      <c r="D265" t="s">
        <v>159</v>
      </c>
      <c r="E265" t="s">
        <v>159</v>
      </c>
      <c r="F265" t="s">
        <v>659</v>
      </c>
    </row>
    <row r="266" spans="3:6" x14ac:dyDescent="0.35">
      <c r="C266" t="s">
        <v>160</v>
      </c>
      <c r="D266" t="s">
        <v>389</v>
      </c>
      <c r="E266" t="s">
        <v>528</v>
      </c>
      <c r="F266" t="s">
        <v>660</v>
      </c>
    </row>
    <row r="267" spans="3:6" x14ac:dyDescent="0.35">
      <c r="C267" t="s">
        <v>161</v>
      </c>
      <c r="D267" t="s">
        <v>161</v>
      </c>
      <c r="E267" t="s">
        <v>161</v>
      </c>
      <c r="F267" t="s">
        <v>161</v>
      </c>
    </row>
    <row r="268" spans="3:6" x14ac:dyDescent="0.35">
      <c r="C268" t="s">
        <v>162</v>
      </c>
      <c r="D268" t="s">
        <v>162</v>
      </c>
      <c r="E268" t="s">
        <v>162</v>
      </c>
      <c r="F268" t="s">
        <v>162</v>
      </c>
    </row>
    <row r="269" spans="3:6" x14ac:dyDescent="0.35">
      <c r="C269" t="s">
        <v>163</v>
      </c>
      <c r="D269" t="s">
        <v>390</v>
      </c>
      <c r="E269" t="s">
        <v>163</v>
      </c>
      <c r="F269" t="s">
        <v>390</v>
      </c>
    </row>
    <row r="270" spans="3:6" x14ac:dyDescent="0.35">
      <c r="C270" t="s">
        <v>164</v>
      </c>
      <c r="D270" t="s">
        <v>164</v>
      </c>
      <c r="E270" t="s">
        <v>164</v>
      </c>
      <c r="F270" t="s">
        <v>661</v>
      </c>
    </row>
    <row r="271" spans="3:6" x14ac:dyDescent="0.35">
      <c r="C271" t="s">
        <v>165</v>
      </c>
      <c r="D271" t="s">
        <v>165</v>
      </c>
      <c r="E271" t="s">
        <v>165</v>
      </c>
      <c r="F271" t="s">
        <v>165</v>
      </c>
    </row>
    <row r="272" spans="3:6" x14ac:dyDescent="0.35">
      <c r="C272" t="s">
        <v>166</v>
      </c>
      <c r="D272" t="s">
        <v>391</v>
      </c>
      <c r="E272" t="s">
        <v>529</v>
      </c>
      <c r="F272" t="s">
        <v>662</v>
      </c>
    </row>
    <row r="273" spans="3:6" x14ac:dyDescent="0.35">
      <c r="C273" t="s">
        <v>167</v>
      </c>
      <c r="D273" t="s">
        <v>392</v>
      </c>
      <c r="E273" t="s">
        <v>530</v>
      </c>
      <c r="F273" t="s">
        <v>663</v>
      </c>
    </row>
    <row r="274" spans="3:6" x14ac:dyDescent="0.35">
      <c r="C274" t="s">
        <v>170</v>
      </c>
      <c r="D274" t="s">
        <v>395</v>
      </c>
      <c r="E274" t="s">
        <v>170</v>
      </c>
      <c r="F274" t="s">
        <v>666</v>
      </c>
    </row>
    <row r="275" spans="3:6" x14ac:dyDescent="0.35">
      <c r="C275" t="s">
        <v>172</v>
      </c>
      <c r="D275" t="s">
        <v>172</v>
      </c>
      <c r="E275" t="s">
        <v>172</v>
      </c>
      <c r="F275" t="s">
        <v>668</v>
      </c>
    </row>
    <row r="276" spans="3:6" x14ac:dyDescent="0.35">
      <c r="C276" t="s">
        <v>173</v>
      </c>
      <c r="D276" t="s">
        <v>397</v>
      </c>
      <c r="E276" t="s">
        <v>534</v>
      </c>
      <c r="F276" t="s">
        <v>669</v>
      </c>
    </row>
    <row r="277" spans="3:6" x14ac:dyDescent="0.35">
      <c r="C277" t="s">
        <v>174</v>
      </c>
      <c r="D277" t="s">
        <v>398</v>
      </c>
      <c r="E277" t="s">
        <v>174</v>
      </c>
      <c r="F277" t="s">
        <v>670</v>
      </c>
    </row>
    <row r="278" spans="3:6" x14ac:dyDescent="0.35">
      <c r="C278" t="s">
        <v>175</v>
      </c>
      <c r="D278" t="s">
        <v>175</v>
      </c>
      <c r="E278" t="s">
        <v>175</v>
      </c>
      <c r="F278" t="s">
        <v>175</v>
      </c>
    </row>
    <row r="279" spans="3:6" x14ac:dyDescent="0.35">
      <c r="C279" t="s">
        <v>176</v>
      </c>
      <c r="D279" t="s">
        <v>399</v>
      </c>
      <c r="E279" t="s">
        <v>176</v>
      </c>
      <c r="F279" t="s">
        <v>671</v>
      </c>
    </row>
    <row r="280" spans="3:6" x14ac:dyDescent="0.35">
      <c r="C280" t="s">
        <v>177</v>
      </c>
      <c r="D280" t="s">
        <v>400</v>
      </c>
      <c r="E280" t="s">
        <v>535</v>
      </c>
      <c r="F280" t="s">
        <v>672</v>
      </c>
    </row>
    <row r="281" spans="3:6" x14ac:dyDescent="0.35">
      <c r="C281" t="s">
        <v>178</v>
      </c>
      <c r="D281" t="s">
        <v>401</v>
      </c>
      <c r="E281" t="s">
        <v>536</v>
      </c>
      <c r="F281" t="s">
        <v>673</v>
      </c>
    </row>
    <row r="282" spans="3:6" x14ac:dyDescent="0.35">
      <c r="C282" t="s">
        <v>179</v>
      </c>
      <c r="D282" t="s">
        <v>402</v>
      </c>
      <c r="E282" t="s">
        <v>537</v>
      </c>
      <c r="F282" t="s">
        <v>674</v>
      </c>
    </row>
    <row r="283" spans="3:6" x14ac:dyDescent="0.35">
      <c r="C283" t="s">
        <v>180</v>
      </c>
      <c r="D283" t="s">
        <v>180</v>
      </c>
      <c r="E283" t="s">
        <v>538</v>
      </c>
      <c r="F283" t="s">
        <v>180</v>
      </c>
    </row>
    <row r="284" spans="3:6" x14ac:dyDescent="0.35">
      <c r="C284" t="s">
        <v>182</v>
      </c>
      <c r="D284" t="s">
        <v>404</v>
      </c>
      <c r="E284" t="s">
        <v>540</v>
      </c>
      <c r="F284" t="s">
        <v>676</v>
      </c>
    </row>
    <row r="285" spans="3:6" x14ac:dyDescent="0.35">
      <c r="C285" t="s">
        <v>183</v>
      </c>
      <c r="D285" t="s">
        <v>405</v>
      </c>
      <c r="E285" t="s">
        <v>541</v>
      </c>
      <c r="F285" t="s">
        <v>677</v>
      </c>
    </row>
    <row r="286" spans="3:6" x14ac:dyDescent="0.35">
      <c r="C286" t="s">
        <v>184</v>
      </c>
      <c r="D286" t="s">
        <v>406</v>
      </c>
      <c r="E286" t="s">
        <v>184</v>
      </c>
      <c r="F286" t="s">
        <v>678</v>
      </c>
    </row>
    <row r="287" spans="3:6" x14ac:dyDescent="0.35">
      <c r="C287" t="s">
        <v>185</v>
      </c>
      <c r="D287" t="s">
        <v>407</v>
      </c>
      <c r="E287" t="s">
        <v>542</v>
      </c>
      <c r="F287" t="s">
        <v>679</v>
      </c>
    </row>
    <row r="288" spans="3:6" x14ac:dyDescent="0.35">
      <c r="C288" t="s">
        <v>186</v>
      </c>
      <c r="D288" t="s">
        <v>408</v>
      </c>
      <c r="E288" t="s">
        <v>543</v>
      </c>
      <c r="F288" t="s">
        <v>680</v>
      </c>
    </row>
    <row r="289" spans="3:6" x14ac:dyDescent="0.35">
      <c r="C289" t="s">
        <v>187</v>
      </c>
      <c r="D289" t="s">
        <v>409</v>
      </c>
      <c r="E289" t="s">
        <v>544</v>
      </c>
      <c r="F289" t="s">
        <v>681</v>
      </c>
    </row>
    <row r="290" spans="3:6" x14ac:dyDescent="0.35">
      <c r="C290" t="s">
        <v>189</v>
      </c>
      <c r="D290" t="s">
        <v>411</v>
      </c>
      <c r="E290" t="s">
        <v>189</v>
      </c>
      <c r="F290" t="s">
        <v>189</v>
      </c>
    </row>
    <row r="291" spans="3:6" x14ac:dyDescent="0.35">
      <c r="C291" t="s">
        <v>190</v>
      </c>
      <c r="D291" t="s">
        <v>190</v>
      </c>
      <c r="E291" t="s">
        <v>190</v>
      </c>
      <c r="F291" t="s">
        <v>190</v>
      </c>
    </row>
    <row r="292" spans="3:6" x14ac:dyDescent="0.35">
      <c r="C292" t="s">
        <v>191</v>
      </c>
      <c r="D292" t="s">
        <v>412</v>
      </c>
      <c r="E292" t="s">
        <v>191</v>
      </c>
      <c r="F292" t="s">
        <v>683</v>
      </c>
    </row>
    <row r="293" spans="3:6" x14ac:dyDescent="0.35">
      <c r="C293" t="s">
        <v>192</v>
      </c>
      <c r="D293" t="s">
        <v>413</v>
      </c>
      <c r="E293" t="s">
        <v>546</v>
      </c>
      <c r="F293" t="s">
        <v>684</v>
      </c>
    </row>
    <row r="294" spans="3:6" x14ac:dyDescent="0.35">
      <c r="C294" t="s">
        <v>193</v>
      </c>
      <c r="D294" t="s">
        <v>193</v>
      </c>
      <c r="E294" t="s">
        <v>193</v>
      </c>
      <c r="F294" t="s">
        <v>193</v>
      </c>
    </row>
    <row r="295" spans="3:6" x14ac:dyDescent="0.35">
      <c r="C295" t="s">
        <v>194</v>
      </c>
      <c r="D295" t="s">
        <v>194</v>
      </c>
      <c r="E295" t="s">
        <v>194</v>
      </c>
      <c r="F295" t="s">
        <v>685</v>
      </c>
    </row>
    <row r="296" spans="3:6" x14ac:dyDescent="0.35">
      <c r="C296" t="s">
        <v>195</v>
      </c>
      <c r="D296" t="s">
        <v>195</v>
      </c>
      <c r="E296" t="s">
        <v>195</v>
      </c>
      <c r="F296" t="s">
        <v>686</v>
      </c>
    </row>
    <row r="297" spans="3:6" x14ac:dyDescent="0.35">
      <c r="C297" t="s">
        <v>196</v>
      </c>
      <c r="D297" t="s">
        <v>414</v>
      </c>
      <c r="E297" t="s">
        <v>547</v>
      </c>
      <c r="F297" t="s">
        <v>414</v>
      </c>
    </row>
    <row r="298" spans="3:6" x14ac:dyDescent="0.35">
      <c r="C298" t="s">
        <v>197</v>
      </c>
      <c r="D298" t="s">
        <v>415</v>
      </c>
      <c r="E298" t="s">
        <v>415</v>
      </c>
      <c r="F298" t="s">
        <v>415</v>
      </c>
    </row>
    <row r="299" spans="3:6" x14ac:dyDescent="0.35">
      <c r="C299" t="s">
        <v>198</v>
      </c>
      <c r="D299" t="s">
        <v>198</v>
      </c>
      <c r="E299" t="s">
        <v>548</v>
      </c>
      <c r="F299" t="s">
        <v>198</v>
      </c>
    </row>
    <row r="300" spans="3:6" x14ac:dyDescent="0.35">
      <c r="C300" t="s">
        <v>199</v>
      </c>
      <c r="D300" t="s">
        <v>199</v>
      </c>
      <c r="E300" t="s">
        <v>549</v>
      </c>
      <c r="F300" t="s">
        <v>199</v>
      </c>
    </row>
    <row r="301" spans="3:6" x14ac:dyDescent="0.35">
      <c r="C301" t="s">
        <v>200</v>
      </c>
      <c r="D301" t="s">
        <v>416</v>
      </c>
      <c r="E301" t="s">
        <v>550</v>
      </c>
      <c r="F301" t="s">
        <v>687</v>
      </c>
    </row>
    <row r="302" spans="3:6" x14ac:dyDescent="0.35">
      <c r="C302" t="s">
        <v>201</v>
      </c>
      <c r="D302" t="s">
        <v>417</v>
      </c>
      <c r="E302" t="s">
        <v>551</v>
      </c>
      <c r="F302" t="s">
        <v>688</v>
      </c>
    </row>
    <row r="303" spans="3:6" x14ac:dyDescent="0.35">
      <c r="C303" t="s">
        <v>202</v>
      </c>
      <c r="D303" t="s">
        <v>202</v>
      </c>
      <c r="E303" t="s">
        <v>202</v>
      </c>
      <c r="F303" t="s">
        <v>202</v>
      </c>
    </row>
    <row r="304" spans="3:6" x14ac:dyDescent="0.35">
      <c r="C304" t="s">
        <v>203</v>
      </c>
      <c r="D304" t="s">
        <v>203</v>
      </c>
      <c r="E304" t="s">
        <v>203</v>
      </c>
      <c r="F304" t="s">
        <v>203</v>
      </c>
    </row>
    <row r="305" spans="3:6" x14ac:dyDescent="0.35">
      <c r="C305" t="s">
        <v>204</v>
      </c>
      <c r="D305" t="s">
        <v>204</v>
      </c>
      <c r="E305" t="s">
        <v>552</v>
      </c>
      <c r="F305" t="s">
        <v>689</v>
      </c>
    </row>
    <row r="306" spans="3:6" x14ac:dyDescent="0.35">
      <c r="C306" t="s">
        <v>205</v>
      </c>
      <c r="D306" t="s">
        <v>205</v>
      </c>
      <c r="E306" t="s">
        <v>205</v>
      </c>
      <c r="F306" t="s">
        <v>205</v>
      </c>
    </row>
    <row r="307" spans="3:6" x14ac:dyDescent="0.35">
      <c r="C307" t="s">
        <v>206</v>
      </c>
      <c r="D307" t="s">
        <v>418</v>
      </c>
      <c r="E307" t="s">
        <v>206</v>
      </c>
      <c r="F307" t="s">
        <v>418</v>
      </c>
    </row>
    <row r="308" spans="3:6" x14ac:dyDescent="0.35">
      <c r="C308" t="s">
        <v>207</v>
      </c>
      <c r="D308" t="s">
        <v>419</v>
      </c>
      <c r="E308" t="s">
        <v>553</v>
      </c>
      <c r="F308" t="s">
        <v>690</v>
      </c>
    </row>
    <row r="309" spans="3:6" x14ac:dyDescent="0.35">
      <c r="C309" t="s">
        <v>208</v>
      </c>
      <c r="D309" t="s">
        <v>208</v>
      </c>
      <c r="E309" t="s">
        <v>208</v>
      </c>
      <c r="F309" t="s">
        <v>208</v>
      </c>
    </row>
    <row r="310" spans="3:6" x14ac:dyDescent="0.35">
      <c r="C310" t="s">
        <v>209</v>
      </c>
      <c r="D310" t="s">
        <v>420</v>
      </c>
      <c r="E310" t="s">
        <v>554</v>
      </c>
      <c r="F310" t="s">
        <v>691</v>
      </c>
    </row>
    <row r="311" spans="3:6" x14ac:dyDescent="0.35">
      <c r="C311" t="s">
        <v>210</v>
      </c>
      <c r="D311" t="s">
        <v>210</v>
      </c>
      <c r="E311" t="s">
        <v>210</v>
      </c>
      <c r="F311" t="s">
        <v>210</v>
      </c>
    </row>
    <row r="312" spans="3:6" x14ac:dyDescent="0.35">
      <c r="C312" t="s">
        <v>212</v>
      </c>
      <c r="D312" t="s">
        <v>422</v>
      </c>
      <c r="E312" t="s">
        <v>556</v>
      </c>
      <c r="F312" t="s">
        <v>693</v>
      </c>
    </row>
    <row r="313" spans="3:6" x14ac:dyDescent="0.35">
      <c r="C313" t="s">
        <v>213</v>
      </c>
      <c r="D313" t="s">
        <v>423</v>
      </c>
      <c r="E313" t="s">
        <v>557</v>
      </c>
      <c r="F313" t="s">
        <v>694</v>
      </c>
    </row>
    <row r="314" spans="3:6" x14ac:dyDescent="0.35">
      <c r="C314" t="s">
        <v>214</v>
      </c>
      <c r="D314" t="s">
        <v>214</v>
      </c>
      <c r="E314" t="s">
        <v>214</v>
      </c>
      <c r="F314" t="s">
        <v>695</v>
      </c>
    </row>
    <row r="315" spans="3:6" x14ac:dyDescent="0.35">
      <c r="C315" t="s">
        <v>215</v>
      </c>
      <c r="D315" t="s">
        <v>424</v>
      </c>
      <c r="E315" t="s">
        <v>558</v>
      </c>
      <c r="F315" t="s">
        <v>696</v>
      </c>
    </row>
    <row r="316" spans="3:6" x14ac:dyDescent="0.35">
      <c r="C316" t="s">
        <v>216</v>
      </c>
      <c r="D316" t="s">
        <v>425</v>
      </c>
      <c r="E316" t="s">
        <v>216</v>
      </c>
      <c r="F316" t="s">
        <v>216</v>
      </c>
    </row>
    <row r="317" spans="3:6" x14ac:dyDescent="0.35">
      <c r="C317" t="s">
        <v>217</v>
      </c>
      <c r="D317" t="s">
        <v>426</v>
      </c>
      <c r="E317" t="s">
        <v>559</v>
      </c>
      <c r="F317" t="s">
        <v>697</v>
      </c>
    </row>
    <row r="318" spans="3:6" x14ac:dyDescent="0.35">
      <c r="C318" t="s">
        <v>218</v>
      </c>
      <c r="D318" t="s">
        <v>427</v>
      </c>
      <c r="E318" t="s">
        <v>427</v>
      </c>
      <c r="F318" t="s">
        <v>427</v>
      </c>
    </row>
    <row r="319" spans="3:6" x14ac:dyDescent="0.35">
      <c r="C319" t="s">
        <v>219</v>
      </c>
      <c r="D319" t="s">
        <v>219</v>
      </c>
      <c r="E319" t="s">
        <v>219</v>
      </c>
      <c r="F319" t="s">
        <v>698</v>
      </c>
    </row>
    <row r="320" spans="3:6" x14ac:dyDescent="0.35">
      <c r="C320" t="s">
        <v>220</v>
      </c>
      <c r="D320" t="s">
        <v>428</v>
      </c>
      <c r="E320" t="s">
        <v>560</v>
      </c>
      <c r="F320" t="s">
        <v>699</v>
      </c>
    </row>
    <row r="321" spans="3:6" x14ac:dyDescent="0.35">
      <c r="C321" t="s">
        <v>222</v>
      </c>
      <c r="D321" t="s">
        <v>222</v>
      </c>
      <c r="E321" t="s">
        <v>222</v>
      </c>
      <c r="F321" t="s">
        <v>222</v>
      </c>
    </row>
    <row r="322" spans="3:6" x14ac:dyDescent="0.35">
      <c r="C322" t="s">
        <v>223</v>
      </c>
      <c r="D322" t="s">
        <v>430</v>
      </c>
      <c r="E322" t="s">
        <v>223</v>
      </c>
      <c r="F322" t="s">
        <v>223</v>
      </c>
    </row>
    <row r="323" spans="3:6" x14ac:dyDescent="0.35">
      <c r="C323" t="s">
        <v>224</v>
      </c>
      <c r="D323" t="s">
        <v>431</v>
      </c>
      <c r="E323" t="s">
        <v>562</v>
      </c>
      <c r="F323" t="s">
        <v>701</v>
      </c>
    </row>
    <row r="324" spans="3:6" x14ac:dyDescent="0.35">
      <c r="C324" t="s">
        <v>225</v>
      </c>
      <c r="D324" t="s">
        <v>225</v>
      </c>
      <c r="E324" t="s">
        <v>563</v>
      </c>
      <c r="F324" t="s">
        <v>702</v>
      </c>
    </row>
    <row r="325" spans="3:6" x14ac:dyDescent="0.35">
      <c r="C325" t="s">
        <v>226</v>
      </c>
      <c r="D325" t="s">
        <v>432</v>
      </c>
      <c r="E325" t="s">
        <v>226</v>
      </c>
      <c r="F325" t="s">
        <v>226</v>
      </c>
    </row>
    <row r="326" spans="3:6" x14ac:dyDescent="0.35">
      <c r="C326" t="s">
        <v>227</v>
      </c>
      <c r="D326" t="s">
        <v>433</v>
      </c>
      <c r="E326" t="s">
        <v>564</v>
      </c>
      <c r="F326" t="s">
        <v>703</v>
      </c>
    </row>
    <row r="327" spans="3:6" x14ac:dyDescent="0.35">
      <c r="C327" t="s">
        <v>228</v>
      </c>
      <c r="D327" t="s">
        <v>434</v>
      </c>
      <c r="E327" t="s">
        <v>565</v>
      </c>
      <c r="F327" t="s">
        <v>704</v>
      </c>
    </row>
    <row r="328" spans="3:6" x14ac:dyDescent="0.35">
      <c r="C328" t="s">
        <v>229</v>
      </c>
      <c r="D328" t="s">
        <v>229</v>
      </c>
      <c r="E328" t="s">
        <v>229</v>
      </c>
      <c r="F328" t="s">
        <v>229</v>
      </c>
    </row>
    <row r="329" spans="3:6" x14ac:dyDescent="0.35">
      <c r="C329" t="s">
        <v>230</v>
      </c>
      <c r="D329" t="s">
        <v>435</v>
      </c>
      <c r="E329" t="s">
        <v>566</v>
      </c>
      <c r="F329" t="s">
        <v>705</v>
      </c>
    </row>
    <row r="330" spans="3:6" x14ac:dyDescent="0.35">
      <c r="C330" t="s">
        <v>231</v>
      </c>
      <c r="D330" t="s">
        <v>436</v>
      </c>
      <c r="E330" t="s">
        <v>567</v>
      </c>
      <c r="F330" t="s">
        <v>706</v>
      </c>
    </row>
    <row r="331" spans="3:6" x14ac:dyDescent="0.35">
      <c r="C331" t="s">
        <v>232</v>
      </c>
      <c r="D331" t="s">
        <v>437</v>
      </c>
      <c r="E331" t="s">
        <v>568</v>
      </c>
      <c r="F331" t="s">
        <v>707</v>
      </c>
    </row>
    <row r="332" spans="3:6" x14ac:dyDescent="0.35">
      <c r="C332" t="s">
        <v>233</v>
      </c>
      <c r="D332" t="s">
        <v>438</v>
      </c>
      <c r="E332" t="s">
        <v>569</v>
      </c>
      <c r="F332" t="s">
        <v>708</v>
      </c>
    </row>
    <row r="333" spans="3:6" x14ac:dyDescent="0.35">
      <c r="C333" t="s">
        <v>234</v>
      </c>
      <c r="D333" t="s">
        <v>234</v>
      </c>
      <c r="E333" t="s">
        <v>570</v>
      </c>
      <c r="F333" t="s">
        <v>709</v>
      </c>
    </row>
    <row r="334" spans="3:6" x14ac:dyDescent="0.35">
      <c r="C334" t="s">
        <v>235</v>
      </c>
      <c r="D334" t="s">
        <v>439</v>
      </c>
      <c r="E334" t="s">
        <v>571</v>
      </c>
      <c r="F334" t="s">
        <v>710</v>
      </c>
    </row>
    <row r="335" spans="3:6" x14ac:dyDescent="0.35">
      <c r="C335" t="s">
        <v>236</v>
      </c>
      <c r="D335" t="s">
        <v>440</v>
      </c>
      <c r="E335" t="s">
        <v>572</v>
      </c>
      <c r="F335" t="s">
        <v>711</v>
      </c>
    </row>
    <row r="336" spans="3:6" x14ac:dyDescent="0.35">
      <c r="C336" t="s">
        <v>237</v>
      </c>
      <c r="D336" t="s">
        <v>441</v>
      </c>
      <c r="E336" t="s">
        <v>237</v>
      </c>
      <c r="F336" t="s">
        <v>712</v>
      </c>
    </row>
    <row r="337" spans="3:6" x14ac:dyDescent="0.35">
      <c r="C337" t="s">
        <v>238</v>
      </c>
      <c r="D337" t="s">
        <v>442</v>
      </c>
      <c r="E337" t="s">
        <v>573</v>
      </c>
      <c r="F337" t="s">
        <v>442</v>
      </c>
    </row>
    <row r="338" spans="3:6" x14ac:dyDescent="0.35">
      <c r="C338" t="s">
        <v>239</v>
      </c>
      <c r="D338" t="s">
        <v>443</v>
      </c>
      <c r="E338" t="s">
        <v>239</v>
      </c>
      <c r="F338" t="s">
        <v>239</v>
      </c>
    </row>
    <row r="339" spans="3:6" x14ac:dyDescent="0.35">
      <c r="C339" t="s">
        <v>240</v>
      </c>
      <c r="D339" t="s">
        <v>240</v>
      </c>
      <c r="E339" t="s">
        <v>240</v>
      </c>
      <c r="F339" t="s">
        <v>240</v>
      </c>
    </row>
    <row r="340" spans="3:6" x14ac:dyDescent="0.35">
      <c r="C340" t="s">
        <v>241</v>
      </c>
      <c r="D340" t="s">
        <v>241</v>
      </c>
      <c r="E340" t="s">
        <v>241</v>
      </c>
      <c r="F340" t="s">
        <v>713</v>
      </c>
    </row>
    <row r="341" spans="3:6" x14ac:dyDescent="0.35">
      <c r="C341" t="s">
        <v>242</v>
      </c>
      <c r="D341" t="s">
        <v>242</v>
      </c>
      <c r="E341" t="s">
        <v>242</v>
      </c>
      <c r="F341" t="s">
        <v>714</v>
      </c>
    </row>
    <row r="342" spans="3:6" x14ac:dyDescent="0.35">
      <c r="C342" t="s">
        <v>243</v>
      </c>
      <c r="D342" t="s">
        <v>243</v>
      </c>
      <c r="E342" t="s">
        <v>243</v>
      </c>
      <c r="F342" t="s">
        <v>243</v>
      </c>
    </row>
    <row r="343" spans="3:6" x14ac:dyDescent="0.35">
      <c r="C343" t="s">
        <v>244</v>
      </c>
      <c r="D343" t="s">
        <v>444</v>
      </c>
      <c r="E343" t="s">
        <v>574</v>
      </c>
      <c r="F343" t="s">
        <v>715</v>
      </c>
    </row>
    <row r="344" spans="3:6" x14ac:dyDescent="0.35">
      <c r="C344" t="s">
        <v>245</v>
      </c>
      <c r="D344" t="s">
        <v>445</v>
      </c>
      <c r="E344" t="s">
        <v>445</v>
      </c>
      <c r="F344" t="s">
        <v>445</v>
      </c>
    </row>
    <row r="345" spans="3:6" x14ac:dyDescent="0.35">
      <c r="C345" t="s">
        <v>246</v>
      </c>
      <c r="D345" t="s">
        <v>446</v>
      </c>
      <c r="E345" t="s">
        <v>575</v>
      </c>
      <c r="F345" t="s">
        <v>716</v>
      </c>
    </row>
    <row r="346" spans="3:6" x14ac:dyDescent="0.35">
      <c r="C346" t="s">
        <v>247</v>
      </c>
      <c r="D346" t="s">
        <v>447</v>
      </c>
      <c r="E346" t="s">
        <v>576</v>
      </c>
      <c r="F346" t="s">
        <v>717</v>
      </c>
    </row>
    <row r="347" spans="3:6" x14ac:dyDescent="0.35">
      <c r="C347" t="s">
        <v>248</v>
      </c>
      <c r="D347" t="s">
        <v>448</v>
      </c>
      <c r="E347" t="s">
        <v>577</v>
      </c>
      <c r="F347" t="s">
        <v>718</v>
      </c>
    </row>
    <row r="348" spans="3:6" x14ac:dyDescent="0.35">
      <c r="C348" t="s">
        <v>249</v>
      </c>
      <c r="D348" t="s">
        <v>249</v>
      </c>
      <c r="E348" t="s">
        <v>249</v>
      </c>
      <c r="F348" t="s">
        <v>249</v>
      </c>
    </row>
    <row r="349" spans="3:6" x14ac:dyDescent="0.35">
      <c r="C349" t="s">
        <v>250</v>
      </c>
      <c r="D349" t="s">
        <v>449</v>
      </c>
      <c r="E349" t="s">
        <v>250</v>
      </c>
      <c r="F349" t="s">
        <v>250</v>
      </c>
    </row>
    <row r="350" spans="3:6" x14ac:dyDescent="0.35">
      <c r="C350" t="s">
        <v>251</v>
      </c>
      <c r="D350" t="s">
        <v>251</v>
      </c>
      <c r="E350" t="s">
        <v>578</v>
      </c>
      <c r="F350" t="s">
        <v>719</v>
      </c>
    </row>
    <row r="351" spans="3:6" x14ac:dyDescent="0.35">
      <c r="C351" t="s">
        <v>252</v>
      </c>
      <c r="D351" t="s">
        <v>450</v>
      </c>
      <c r="E351" t="s">
        <v>579</v>
      </c>
      <c r="F351" t="s">
        <v>579</v>
      </c>
    </row>
    <row r="352" spans="3:6" x14ac:dyDescent="0.35">
      <c r="C352" t="s">
        <v>253</v>
      </c>
      <c r="D352" t="s">
        <v>451</v>
      </c>
      <c r="E352" t="s">
        <v>253</v>
      </c>
      <c r="F352" t="s">
        <v>720</v>
      </c>
    </row>
    <row r="353" spans="3:6" x14ac:dyDescent="0.35">
      <c r="C353" t="s">
        <v>254</v>
      </c>
      <c r="D353" t="s">
        <v>452</v>
      </c>
      <c r="E353" t="s">
        <v>580</v>
      </c>
      <c r="F353" t="s">
        <v>721</v>
      </c>
    </row>
    <row r="354" spans="3:6" x14ac:dyDescent="0.35">
      <c r="C354" t="s">
        <v>255</v>
      </c>
      <c r="D354" t="s">
        <v>453</v>
      </c>
      <c r="E354" t="s">
        <v>581</v>
      </c>
      <c r="F354" t="s">
        <v>722</v>
      </c>
    </row>
    <row r="355" spans="3:6" x14ac:dyDescent="0.35">
      <c r="C355" t="s">
        <v>256</v>
      </c>
      <c r="D355" t="s">
        <v>256</v>
      </c>
      <c r="E355" t="s">
        <v>256</v>
      </c>
      <c r="F355" t="s">
        <v>256</v>
      </c>
    </row>
    <row r="356" spans="3:6" x14ac:dyDescent="0.35">
      <c r="C356" t="s">
        <v>257</v>
      </c>
      <c r="D356" t="s">
        <v>454</v>
      </c>
      <c r="E356" t="s">
        <v>582</v>
      </c>
      <c r="F356" t="s">
        <v>723</v>
      </c>
    </row>
    <row r="357" spans="3:6" x14ac:dyDescent="0.35">
      <c r="C357" t="s">
        <v>258</v>
      </c>
      <c r="D357" t="s">
        <v>455</v>
      </c>
      <c r="E357" t="s">
        <v>258</v>
      </c>
      <c r="F357" t="s">
        <v>724</v>
      </c>
    </row>
    <row r="358" spans="3:6" x14ac:dyDescent="0.35">
      <c r="C358" t="s">
        <v>259</v>
      </c>
      <c r="D358" t="s">
        <v>456</v>
      </c>
      <c r="E358" t="s">
        <v>259</v>
      </c>
      <c r="F358" t="s">
        <v>725</v>
      </c>
    </row>
    <row r="359" spans="3:6" x14ac:dyDescent="0.35">
      <c r="C359" t="s">
        <v>260</v>
      </c>
      <c r="D359" t="s">
        <v>457</v>
      </c>
      <c r="E359" t="s">
        <v>583</v>
      </c>
      <c r="F359" t="s">
        <v>726</v>
      </c>
    </row>
    <row r="360" spans="3:6" x14ac:dyDescent="0.35">
      <c r="C360" t="s">
        <v>261</v>
      </c>
      <c r="D360" t="s">
        <v>261</v>
      </c>
      <c r="E360" t="s">
        <v>584</v>
      </c>
      <c r="F360" t="s">
        <v>261</v>
      </c>
    </row>
    <row r="361" spans="3:6" x14ac:dyDescent="0.35">
      <c r="C361" t="s">
        <v>262</v>
      </c>
      <c r="D361" t="s">
        <v>458</v>
      </c>
      <c r="E361" t="s">
        <v>262</v>
      </c>
      <c r="F361" t="s">
        <v>727</v>
      </c>
    </row>
    <row r="362" spans="3:6" x14ac:dyDescent="0.35">
      <c r="C362" t="s">
        <v>263</v>
      </c>
      <c r="D362" t="s">
        <v>263</v>
      </c>
      <c r="E362" t="s">
        <v>263</v>
      </c>
      <c r="F362" t="s">
        <v>263</v>
      </c>
    </row>
    <row r="363" spans="3:6" x14ac:dyDescent="0.35">
      <c r="C363" t="s">
        <v>264</v>
      </c>
      <c r="D363" t="s">
        <v>264</v>
      </c>
      <c r="E363" t="s">
        <v>264</v>
      </c>
      <c r="F363" t="s">
        <v>728</v>
      </c>
    </row>
    <row r="364" spans="3:6" x14ac:dyDescent="0.35">
      <c r="C364" t="s">
        <v>265</v>
      </c>
      <c r="D364" t="s">
        <v>265</v>
      </c>
      <c r="E364" t="s">
        <v>265</v>
      </c>
      <c r="F364" t="s">
        <v>265</v>
      </c>
    </row>
    <row r="365" spans="3:6" x14ac:dyDescent="0.35">
      <c r="C365" t="s">
        <v>266</v>
      </c>
      <c r="D365" t="s">
        <v>459</v>
      </c>
      <c r="E365" t="s">
        <v>585</v>
      </c>
      <c r="F365" t="s">
        <v>729</v>
      </c>
    </row>
    <row r="366" spans="3:6" x14ac:dyDescent="0.35">
      <c r="C366" t="s">
        <v>267</v>
      </c>
      <c r="D366" t="s">
        <v>267</v>
      </c>
      <c r="E366" t="s">
        <v>267</v>
      </c>
      <c r="F366" t="s">
        <v>267</v>
      </c>
    </row>
    <row r="367" spans="3:6" x14ac:dyDescent="0.35">
      <c r="C367" t="s">
        <v>268</v>
      </c>
      <c r="D367" t="s">
        <v>460</v>
      </c>
      <c r="E367" t="s">
        <v>586</v>
      </c>
      <c r="F367" t="s">
        <v>730</v>
      </c>
    </row>
    <row r="368" spans="3:6" x14ac:dyDescent="0.35">
      <c r="C368" t="s">
        <v>269</v>
      </c>
      <c r="D368" t="s">
        <v>269</v>
      </c>
      <c r="E368" t="s">
        <v>269</v>
      </c>
      <c r="F368" t="s">
        <v>731</v>
      </c>
    </row>
    <row r="369" spans="3:6" x14ac:dyDescent="0.35">
      <c r="C369" t="s">
        <v>270</v>
      </c>
      <c r="D369" t="s">
        <v>461</v>
      </c>
      <c r="E369" t="s">
        <v>587</v>
      </c>
      <c r="F369" t="s">
        <v>732</v>
      </c>
    </row>
    <row r="370" spans="3:6" x14ac:dyDescent="0.35">
      <c r="C370" t="s">
        <v>271</v>
      </c>
      <c r="D370" t="s">
        <v>271</v>
      </c>
      <c r="E370" t="s">
        <v>271</v>
      </c>
      <c r="F370" t="s">
        <v>733</v>
      </c>
    </row>
    <row r="371" spans="3:6" x14ac:dyDescent="0.35">
      <c r="C371" t="s">
        <v>272</v>
      </c>
      <c r="D371" t="s">
        <v>462</v>
      </c>
      <c r="E371" t="s">
        <v>588</v>
      </c>
      <c r="F371" t="s">
        <v>734</v>
      </c>
    </row>
    <row r="372" spans="3:6" x14ac:dyDescent="0.35">
      <c r="C372" t="s">
        <v>273</v>
      </c>
      <c r="D372" t="s">
        <v>273</v>
      </c>
      <c r="E372" t="s">
        <v>273</v>
      </c>
      <c r="F372" t="s">
        <v>273</v>
      </c>
    </row>
    <row r="373" spans="3:6" x14ac:dyDescent="0.35">
      <c r="C373" t="s">
        <v>274</v>
      </c>
      <c r="D373" t="s">
        <v>463</v>
      </c>
      <c r="E373" t="s">
        <v>589</v>
      </c>
      <c r="F373" t="s">
        <v>735</v>
      </c>
    </row>
    <row r="374" spans="3:6" x14ac:dyDescent="0.35">
      <c r="C374" t="s">
        <v>275</v>
      </c>
      <c r="D374" t="s">
        <v>275</v>
      </c>
      <c r="E374" t="s">
        <v>275</v>
      </c>
      <c r="F374" t="s">
        <v>736</v>
      </c>
    </row>
    <row r="375" spans="3:6" x14ac:dyDescent="0.35">
      <c r="C375" t="s">
        <v>276</v>
      </c>
      <c r="D375" t="s">
        <v>276</v>
      </c>
      <c r="E375" t="s">
        <v>276</v>
      </c>
      <c r="F375" t="s">
        <v>276</v>
      </c>
    </row>
    <row r="376" spans="3:6" x14ac:dyDescent="0.35">
      <c r="C376" t="s">
        <v>279</v>
      </c>
      <c r="D376" t="s">
        <v>279</v>
      </c>
      <c r="E376" t="s">
        <v>279</v>
      </c>
      <c r="F376" t="s">
        <v>739</v>
      </c>
    </row>
    <row r="377" spans="3:6" x14ac:dyDescent="0.35">
      <c r="C377" t="s">
        <v>280</v>
      </c>
      <c r="D377" t="s">
        <v>280</v>
      </c>
      <c r="E377" t="s">
        <v>280</v>
      </c>
      <c r="F377" t="s">
        <v>280</v>
      </c>
    </row>
    <row r="378" spans="3:6" x14ac:dyDescent="0.35">
      <c r="C378" t="s">
        <v>281</v>
      </c>
      <c r="D378" t="s">
        <v>281</v>
      </c>
      <c r="E378" t="s">
        <v>281</v>
      </c>
      <c r="F378" t="s">
        <v>281</v>
      </c>
    </row>
    <row r="379" spans="3:6" x14ac:dyDescent="0.35">
      <c r="C379" t="s">
        <v>282</v>
      </c>
      <c r="D379" t="s">
        <v>466</v>
      </c>
      <c r="E379" t="s">
        <v>592</v>
      </c>
      <c r="F379" t="s">
        <v>740</v>
      </c>
    </row>
    <row r="380" spans="3:6" x14ac:dyDescent="0.35">
      <c r="C380" t="s">
        <v>283</v>
      </c>
      <c r="D380" t="s">
        <v>283</v>
      </c>
      <c r="E380" t="s">
        <v>283</v>
      </c>
      <c r="F380" t="s">
        <v>741</v>
      </c>
    </row>
    <row r="381" spans="3:6" x14ac:dyDescent="0.35">
      <c r="C381" t="s">
        <v>284</v>
      </c>
      <c r="D381" t="s">
        <v>284</v>
      </c>
      <c r="E381" t="s">
        <v>284</v>
      </c>
      <c r="F381" t="s">
        <v>284</v>
      </c>
    </row>
    <row r="382" spans="3:6" x14ac:dyDescent="0.35">
      <c r="C382" t="s">
        <v>285</v>
      </c>
      <c r="D382" t="s">
        <v>285</v>
      </c>
      <c r="E382" t="s">
        <v>285</v>
      </c>
      <c r="F382" t="s">
        <v>285</v>
      </c>
    </row>
    <row r="383" spans="3:6" x14ac:dyDescent="0.35">
      <c r="C383" t="s">
        <v>286</v>
      </c>
      <c r="D383" t="s">
        <v>467</v>
      </c>
      <c r="E383" t="s">
        <v>593</v>
      </c>
      <c r="F383" t="s">
        <v>742</v>
      </c>
    </row>
    <row r="384" spans="3:6" x14ac:dyDescent="0.35">
      <c r="C384" t="s">
        <v>287</v>
      </c>
      <c r="D384" t="s">
        <v>468</v>
      </c>
      <c r="E384" t="s">
        <v>594</v>
      </c>
      <c r="F384" t="s">
        <v>743</v>
      </c>
    </row>
    <row r="385" spans="3:6" x14ac:dyDescent="0.35">
      <c r="C385" t="s">
        <v>288</v>
      </c>
      <c r="D385" t="s">
        <v>469</v>
      </c>
      <c r="E385" t="s">
        <v>595</v>
      </c>
      <c r="F385" t="s">
        <v>744</v>
      </c>
    </row>
    <row r="386" spans="3:6" x14ac:dyDescent="0.35">
      <c r="C386" t="s">
        <v>289</v>
      </c>
      <c r="D386" t="s">
        <v>289</v>
      </c>
      <c r="E386" t="s">
        <v>289</v>
      </c>
      <c r="F386" t="s">
        <v>745</v>
      </c>
    </row>
    <row r="387" spans="3:6" x14ac:dyDescent="0.35">
      <c r="C387" t="s">
        <v>291</v>
      </c>
      <c r="D387" t="s">
        <v>471</v>
      </c>
      <c r="E387" t="s">
        <v>597</v>
      </c>
      <c r="F387" t="s">
        <v>747</v>
      </c>
    </row>
    <row r="388" spans="3:6" x14ac:dyDescent="0.35">
      <c r="C388" t="s">
        <v>292</v>
      </c>
      <c r="D388" t="s">
        <v>472</v>
      </c>
      <c r="E388" t="s">
        <v>598</v>
      </c>
      <c r="F388" t="s">
        <v>748</v>
      </c>
    </row>
    <row r="389" spans="3:6" x14ac:dyDescent="0.35">
      <c r="C389" t="s">
        <v>293</v>
      </c>
      <c r="D389" t="s">
        <v>293</v>
      </c>
      <c r="E389" t="s">
        <v>293</v>
      </c>
      <c r="F389" t="s">
        <v>293</v>
      </c>
    </row>
    <row r="390" spans="3:6" x14ac:dyDescent="0.35">
      <c r="C390" t="s">
        <v>295</v>
      </c>
      <c r="D390" t="s">
        <v>295</v>
      </c>
      <c r="E390" t="s">
        <v>295</v>
      </c>
      <c r="F390" t="s">
        <v>295</v>
      </c>
    </row>
    <row r="391" spans="3:6" x14ac:dyDescent="0.35">
      <c r="C391" t="s">
        <v>296</v>
      </c>
      <c r="D391" t="s">
        <v>296</v>
      </c>
      <c r="E391" t="s">
        <v>296</v>
      </c>
      <c r="F391" t="s">
        <v>296</v>
      </c>
    </row>
    <row r="392" spans="3:6" x14ac:dyDescent="0.35">
      <c r="C392" t="s">
        <v>297</v>
      </c>
      <c r="D392" t="s">
        <v>473</v>
      </c>
      <c r="E392" t="s">
        <v>297</v>
      </c>
      <c r="F392" t="s">
        <v>473</v>
      </c>
    </row>
    <row r="393" spans="3:6" x14ac:dyDescent="0.35">
      <c r="C393" t="s">
        <v>298</v>
      </c>
      <c r="D393" t="s">
        <v>298</v>
      </c>
      <c r="E393" t="s">
        <v>298</v>
      </c>
      <c r="F393" t="s">
        <v>298</v>
      </c>
    </row>
    <row r="394" spans="3:6" x14ac:dyDescent="0.35">
      <c r="C394" t="s">
        <v>300</v>
      </c>
      <c r="D394" t="s">
        <v>475</v>
      </c>
      <c r="E394" t="s">
        <v>300</v>
      </c>
      <c r="F394" t="s">
        <v>751</v>
      </c>
    </row>
    <row r="395" spans="3:6" x14ac:dyDescent="0.35">
      <c r="C395" t="s">
        <v>301</v>
      </c>
      <c r="D395" t="s">
        <v>476</v>
      </c>
      <c r="E395" t="s">
        <v>601</v>
      </c>
      <c r="F395" t="s">
        <v>752</v>
      </c>
    </row>
    <row r="396" spans="3:6" x14ac:dyDescent="0.35">
      <c r="C396" t="s">
        <v>302</v>
      </c>
      <c r="D396" t="s">
        <v>477</v>
      </c>
      <c r="E396" t="s">
        <v>302</v>
      </c>
      <c r="F396" t="s">
        <v>477</v>
      </c>
    </row>
    <row r="397" spans="3:6" x14ac:dyDescent="0.35">
      <c r="C397" t="s">
        <v>303</v>
      </c>
      <c r="D397" t="s">
        <v>478</v>
      </c>
      <c r="E397" t="s">
        <v>602</v>
      </c>
      <c r="F397" t="s">
        <v>753</v>
      </c>
    </row>
    <row r="398" spans="3:6" x14ac:dyDescent="0.35">
      <c r="C398" t="s">
        <v>304</v>
      </c>
      <c r="D398" t="s">
        <v>479</v>
      </c>
      <c r="E398" t="s">
        <v>603</v>
      </c>
      <c r="F398" t="s">
        <v>754</v>
      </c>
    </row>
    <row r="399" spans="3:6" x14ac:dyDescent="0.35">
      <c r="C399" t="s">
        <v>305</v>
      </c>
      <c r="D399" t="s">
        <v>480</v>
      </c>
      <c r="E399" t="s">
        <v>305</v>
      </c>
      <c r="F399" t="s">
        <v>755</v>
      </c>
    </row>
    <row r="400" spans="3:6" x14ac:dyDescent="0.35">
      <c r="C400" t="s">
        <v>306</v>
      </c>
      <c r="D400" t="s">
        <v>306</v>
      </c>
      <c r="E400" t="s">
        <v>306</v>
      </c>
      <c r="F400" t="s">
        <v>756</v>
      </c>
    </row>
    <row r="401" spans="3:6" x14ac:dyDescent="0.35">
      <c r="C401" t="s">
        <v>307</v>
      </c>
      <c r="D401" t="s">
        <v>481</v>
      </c>
      <c r="E401" t="s">
        <v>604</v>
      </c>
      <c r="F401" t="s">
        <v>757</v>
      </c>
    </row>
    <row r="402" spans="3:6" x14ac:dyDescent="0.35">
      <c r="C402" t="s">
        <v>308</v>
      </c>
      <c r="D402" t="s">
        <v>482</v>
      </c>
      <c r="E402" t="s">
        <v>308</v>
      </c>
      <c r="F402" t="s">
        <v>758</v>
      </c>
    </row>
    <row r="403" spans="3:6" x14ac:dyDescent="0.35">
      <c r="C403" t="s">
        <v>309</v>
      </c>
      <c r="D403" t="s">
        <v>483</v>
      </c>
      <c r="E403" t="s">
        <v>605</v>
      </c>
      <c r="F403" t="s">
        <v>759</v>
      </c>
    </row>
    <row r="404" spans="3:6" x14ac:dyDescent="0.35">
      <c r="C404" t="s">
        <v>310</v>
      </c>
      <c r="D404" t="s">
        <v>484</v>
      </c>
      <c r="E404" t="s">
        <v>310</v>
      </c>
      <c r="F404" t="s">
        <v>760</v>
      </c>
    </row>
    <row r="405" spans="3:6" x14ac:dyDescent="0.35">
      <c r="C405" t="s">
        <v>311</v>
      </c>
      <c r="D405" t="s">
        <v>485</v>
      </c>
      <c r="E405" t="s">
        <v>606</v>
      </c>
      <c r="F405" t="s">
        <v>761</v>
      </c>
    </row>
    <row r="406" spans="3:6" x14ac:dyDescent="0.35">
      <c r="C406" t="s">
        <v>312</v>
      </c>
      <c r="D406" t="s">
        <v>486</v>
      </c>
      <c r="E406" t="s">
        <v>607</v>
      </c>
      <c r="F406" t="s">
        <v>762</v>
      </c>
    </row>
    <row r="407" spans="3:6" x14ac:dyDescent="0.35">
      <c r="C407" t="s">
        <v>313</v>
      </c>
      <c r="D407" t="s">
        <v>313</v>
      </c>
      <c r="E407" t="s">
        <v>313</v>
      </c>
      <c r="F407" t="s">
        <v>313</v>
      </c>
    </row>
    <row r="408" spans="3:6" x14ac:dyDescent="0.35">
      <c r="C408" t="s">
        <v>314</v>
      </c>
      <c r="D408" t="s">
        <v>314</v>
      </c>
      <c r="E408" t="s">
        <v>314</v>
      </c>
      <c r="F408" t="s">
        <v>314</v>
      </c>
    </row>
    <row r="409" spans="3:6" x14ac:dyDescent="0.35">
      <c r="C409" t="s">
        <v>315</v>
      </c>
      <c r="D409" t="s">
        <v>315</v>
      </c>
      <c r="E409" t="s">
        <v>315</v>
      </c>
      <c r="F409" t="s">
        <v>763</v>
      </c>
    </row>
    <row r="410" spans="3:6" x14ac:dyDescent="0.35">
      <c r="C410" t="s">
        <v>316</v>
      </c>
      <c r="D410" t="s">
        <v>316</v>
      </c>
      <c r="E410" t="s">
        <v>316</v>
      </c>
      <c r="F410" t="s">
        <v>764</v>
      </c>
    </row>
    <row r="411" spans="3:6" x14ac:dyDescent="0.35">
      <c r="C411" t="s">
        <v>317</v>
      </c>
      <c r="D411" t="s">
        <v>317</v>
      </c>
      <c r="E411" t="s">
        <v>317</v>
      </c>
      <c r="F411" t="s">
        <v>317</v>
      </c>
    </row>
    <row r="412" spans="3:6" x14ac:dyDescent="0.35">
      <c r="C412" t="s">
        <v>318</v>
      </c>
      <c r="D412" t="s">
        <v>487</v>
      </c>
      <c r="E412" t="s">
        <v>608</v>
      </c>
      <c r="F412" t="s">
        <v>765</v>
      </c>
    </row>
    <row r="413" spans="3:6" x14ac:dyDescent="0.35">
      <c r="C413" t="s">
        <v>319</v>
      </c>
      <c r="D413" t="s">
        <v>488</v>
      </c>
      <c r="E413" t="s">
        <v>609</v>
      </c>
      <c r="F413" t="s">
        <v>766</v>
      </c>
    </row>
    <row r="414" spans="3:6" x14ac:dyDescent="0.35">
      <c r="C414" t="s">
        <v>320</v>
      </c>
      <c r="D414" t="s">
        <v>320</v>
      </c>
      <c r="E414" t="s">
        <v>320</v>
      </c>
      <c r="F414" t="s">
        <v>767</v>
      </c>
    </row>
    <row r="415" spans="3:6" x14ac:dyDescent="0.35">
      <c r="C415" t="s">
        <v>321</v>
      </c>
      <c r="D415" t="s">
        <v>321</v>
      </c>
      <c r="E415" t="s">
        <v>610</v>
      </c>
      <c r="F415" t="s">
        <v>321</v>
      </c>
    </row>
    <row r="416" spans="3:6" x14ac:dyDescent="0.35">
      <c r="C416" t="s">
        <v>322</v>
      </c>
      <c r="D416" t="s">
        <v>489</v>
      </c>
      <c r="E416" t="s">
        <v>611</v>
      </c>
      <c r="F416" t="s">
        <v>768</v>
      </c>
    </row>
    <row r="417" spans="3:6" x14ac:dyDescent="0.35">
      <c r="C417" t="s">
        <v>323</v>
      </c>
      <c r="D417" t="s">
        <v>323</v>
      </c>
      <c r="E417" t="s">
        <v>323</v>
      </c>
      <c r="F417" t="s">
        <v>769</v>
      </c>
    </row>
    <row r="418" spans="3:6" x14ac:dyDescent="0.35">
      <c r="C418" t="s">
        <v>324</v>
      </c>
      <c r="D418" t="s">
        <v>490</v>
      </c>
      <c r="E418" t="s">
        <v>612</v>
      </c>
      <c r="F418" t="s">
        <v>770</v>
      </c>
    </row>
    <row r="419" spans="3:6" x14ac:dyDescent="0.35">
      <c r="C419" t="s">
        <v>325</v>
      </c>
      <c r="D419" t="s">
        <v>491</v>
      </c>
      <c r="E419" t="s">
        <v>613</v>
      </c>
      <c r="F419" t="s">
        <v>771</v>
      </c>
    </row>
    <row r="420" spans="3:6" x14ac:dyDescent="0.35">
      <c r="C420" t="s">
        <v>326</v>
      </c>
      <c r="D420" t="s">
        <v>492</v>
      </c>
      <c r="E420" t="s">
        <v>614</v>
      </c>
      <c r="F420" t="s">
        <v>772</v>
      </c>
    </row>
    <row r="421" spans="3:6" x14ac:dyDescent="0.35">
      <c r="C421" t="s">
        <v>327</v>
      </c>
      <c r="D421" t="s">
        <v>327</v>
      </c>
      <c r="E421" t="s">
        <v>327</v>
      </c>
      <c r="F421" t="s">
        <v>327</v>
      </c>
    </row>
    <row r="422" spans="3:6" x14ac:dyDescent="0.35">
      <c r="C422" t="s">
        <v>328</v>
      </c>
      <c r="D422" t="s">
        <v>328</v>
      </c>
      <c r="E422" t="s">
        <v>615</v>
      </c>
      <c r="F422" t="s">
        <v>773</v>
      </c>
    </row>
    <row r="423" spans="3:6" x14ac:dyDescent="0.35">
      <c r="C423" t="s">
        <v>329</v>
      </c>
      <c r="D423" t="s">
        <v>493</v>
      </c>
      <c r="E423" t="s">
        <v>616</v>
      </c>
      <c r="F423" t="s">
        <v>774</v>
      </c>
    </row>
    <row r="424" spans="3:6" x14ac:dyDescent="0.35">
      <c r="C424" t="s">
        <v>330</v>
      </c>
      <c r="D424" t="s">
        <v>330</v>
      </c>
      <c r="E424" t="s">
        <v>330</v>
      </c>
      <c r="F424" t="s">
        <v>775</v>
      </c>
    </row>
    <row r="425" spans="3:6" x14ac:dyDescent="0.35">
      <c r="C425" t="s">
        <v>331</v>
      </c>
      <c r="D425" t="s">
        <v>331</v>
      </c>
      <c r="E425" t="s">
        <v>617</v>
      </c>
      <c r="F425" t="s">
        <v>776</v>
      </c>
    </row>
    <row r="426" spans="3:6" x14ac:dyDescent="0.35">
      <c r="C426" t="s">
        <v>332</v>
      </c>
      <c r="D426" t="s">
        <v>332</v>
      </c>
      <c r="E426" t="s">
        <v>332</v>
      </c>
      <c r="F426" t="s">
        <v>777</v>
      </c>
    </row>
    <row r="427" spans="3:6" x14ac:dyDescent="0.35">
      <c r="C427" t="s">
        <v>333</v>
      </c>
      <c r="D427" t="s">
        <v>494</v>
      </c>
      <c r="E427" t="s">
        <v>333</v>
      </c>
      <c r="F427" t="s">
        <v>778</v>
      </c>
    </row>
    <row r="428" spans="3:6" x14ac:dyDescent="0.35">
      <c r="C428" t="s">
        <v>334</v>
      </c>
      <c r="D428" t="s">
        <v>334</v>
      </c>
      <c r="E428" t="s">
        <v>334</v>
      </c>
      <c r="F428" t="s">
        <v>334</v>
      </c>
    </row>
    <row r="429" spans="3:6" x14ac:dyDescent="0.35">
      <c r="C429" t="s">
        <v>335</v>
      </c>
      <c r="D429" t="s">
        <v>495</v>
      </c>
      <c r="E429" t="s">
        <v>618</v>
      </c>
      <c r="F429" t="s">
        <v>779</v>
      </c>
    </row>
    <row r="430" spans="3:6" x14ac:dyDescent="0.35">
      <c r="C430" t="s">
        <v>336</v>
      </c>
      <c r="D430" t="s">
        <v>496</v>
      </c>
      <c r="E430" t="s">
        <v>619</v>
      </c>
      <c r="F430" t="s">
        <v>780</v>
      </c>
    </row>
    <row r="431" spans="3:6" x14ac:dyDescent="0.35">
      <c r="C431" t="s">
        <v>337</v>
      </c>
      <c r="D431" t="s">
        <v>337</v>
      </c>
      <c r="E431" t="s">
        <v>337</v>
      </c>
      <c r="F431" t="s">
        <v>337</v>
      </c>
    </row>
    <row r="432" spans="3:6" x14ac:dyDescent="0.35">
      <c r="C432" t="s">
        <v>338</v>
      </c>
      <c r="D432" t="s">
        <v>338</v>
      </c>
      <c r="E432" t="s">
        <v>338</v>
      </c>
      <c r="F432" t="s">
        <v>781</v>
      </c>
    </row>
    <row r="433" spans="3:6" x14ac:dyDescent="0.35">
      <c r="C433" t="s">
        <v>339</v>
      </c>
      <c r="D433" t="s">
        <v>497</v>
      </c>
      <c r="E433" t="s">
        <v>339</v>
      </c>
      <c r="F433" t="s">
        <v>782</v>
      </c>
    </row>
    <row r="434" spans="3:6" x14ac:dyDescent="0.35">
      <c r="C434" t="s">
        <v>340</v>
      </c>
      <c r="D434" t="s">
        <v>340</v>
      </c>
      <c r="E434" t="s">
        <v>620</v>
      </c>
      <c r="F434" t="s">
        <v>783</v>
      </c>
    </row>
    <row r="435" spans="3:6" x14ac:dyDescent="0.35">
      <c r="C435" t="s">
        <v>341</v>
      </c>
      <c r="D435" t="s">
        <v>341</v>
      </c>
      <c r="E435" t="s">
        <v>341</v>
      </c>
      <c r="F435" t="s">
        <v>341</v>
      </c>
    </row>
    <row r="436" spans="3:6" x14ac:dyDescent="0.35">
      <c r="C436" t="s">
        <v>343</v>
      </c>
      <c r="D436" t="s">
        <v>499</v>
      </c>
      <c r="E436" t="s">
        <v>622</v>
      </c>
      <c r="F436" t="s">
        <v>785</v>
      </c>
    </row>
    <row r="437" spans="3:6" x14ac:dyDescent="0.35">
      <c r="C437" t="s">
        <v>344</v>
      </c>
      <c r="D437" t="s">
        <v>500</v>
      </c>
      <c r="E437" t="s">
        <v>623</v>
      </c>
      <c r="F437" t="s">
        <v>786</v>
      </c>
    </row>
    <row r="438" spans="3:6" x14ac:dyDescent="0.35">
      <c r="C438" t="s">
        <v>345</v>
      </c>
      <c r="D438" t="s">
        <v>345</v>
      </c>
      <c r="E438" t="s">
        <v>345</v>
      </c>
      <c r="F438" t="s">
        <v>345</v>
      </c>
    </row>
    <row r="439" spans="3:6" x14ac:dyDescent="0.35">
      <c r="C439" t="s">
        <v>346</v>
      </c>
      <c r="D439" t="s">
        <v>501</v>
      </c>
      <c r="E439" t="s">
        <v>346</v>
      </c>
      <c r="F439" t="s">
        <v>787</v>
      </c>
    </row>
    <row r="440" spans="3:6" x14ac:dyDescent="0.35">
      <c r="C440" t="s">
        <v>347</v>
      </c>
      <c r="D440" t="s">
        <v>502</v>
      </c>
      <c r="E440" t="s">
        <v>624</v>
      </c>
      <c r="F440" t="s">
        <v>788</v>
      </c>
    </row>
    <row r="441" spans="3:6" x14ac:dyDescent="0.35">
      <c r="C441" t="s">
        <v>348</v>
      </c>
      <c r="D441" t="s">
        <v>503</v>
      </c>
      <c r="E441" t="s">
        <v>625</v>
      </c>
      <c r="F441" t="s">
        <v>789</v>
      </c>
    </row>
    <row r="442" spans="3:6" x14ac:dyDescent="0.35">
      <c r="C442" t="s">
        <v>349</v>
      </c>
      <c r="D442" t="s">
        <v>349</v>
      </c>
      <c r="E442" t="s">
        <v>349</v>
      </c>
      <c r="F442" t="s">
        <v>349</v>
      </c>
    </row>
    <row r="443" spans="3:6" x14ac:dyDescent="0.35">
      <c r="C443" t="s">
        <v>350</v>
      </c>
      <c r="D443" t="s">
        <v>504</v>
      </c>
      <c r="E443" t="s">
        <v>626</v>
      </c>
      <c r="F443" t="s">
        <v>790</v>
      </c>
    </row>
    <row r="444" spans="3:6" x14ac:dyDescent="0.35">
      <c r="C444" t="s">
        <v>351</v>
      </c>
      <c r="D444" t="s">
        <v>505</v>
      </c>
      <c r="E444" t="s">
        <v>627</v>
      </c>
      <c r="F444" t="s">
        <v>791</v>
      </c>
    </row>
    <row r="445" spans="3:6" x14ac:dyDescent="0.35">
      <c r="C445" t="s">
        <v>352</v>
      </c>
      <c r="D445" t="s">
        <v>352</v>
      </c>
      <c r="E445" t="s">
        <v>352</v>
      </c>
      <c r="F445" t="s">
        <v>792</v>
      </c>
    </row>
    <row r="446" spans="3:6" x14ac:dyDescent="0.35">
      <c r="C446" t="s">
        <v>353</v>
      </c>
      <c r="D446" t="s">
        <v>353</v>
      </c>
      <c r="E446" t="s">
        <v>353</v>
      </c>
      <c r="F446" t="s">
        <v>353</v>
      </c>
    </row>
    <row r="447" spans="3:6" x14ac:dyDescent="0.35">
      <c r="C447" t="s">
        <v>354</v>
      </c>
      <c r="D447" t="s">
        <v>506</v>
      </c>
      <c r="E447" t="s">
        <v>628</v>
      </c>
      <c r="F447" t="s">
        <v>793</v>
      </c>
    </row>
    <row r="448" spans="3:6" x14ac:dyDescent="0.35">
      <c r="C448" t="s">
        <v>355</v>
      </c>
      <c r="D448" t="s">
        <v>355</v>
      </c>
      <c r="E448" t="s">
        <v>355</v>
      </c>
      <c r="F448" t="s">
        <v>794</v>
      </c>
    </row>
    <row r="449" spans="2:7" x14ac:dyDescent="0.35">
      <c r="C449" t="s">
        <v>356</v>
      </c>
      <c r="D449" t="s">
        <v>507</v>
      </c>
      <c r="E449" t="s">
        <v>356</v>
      </c>
      <c r="F449" t="s">
        <v>507</v>
      </c>
    </row>
    <row r="450" spans="2:7" x14ac:dyDescent="0.35">
      <c r="C450" t="s">
        <v>357</v>
      </c>
      <c r="D450" t="s">
        <v>357</v>
      </c>
      <c r="E450" t="s">
        <v>357</v>
      </c>
      <c r="F450" t="s">
        <v>357</v>
      </c>
    </row>
    <row r="451" spans="2:7" x14ac:dyDescent="0.35">
      <c r="C451" t="s">
        <v>358</v>
      </c>
      <c r="D451" t="s">
        <v>508</v>
      </c>
      <c r="E451" t="s">
        <v>629</v>
      </c>
      <c r="F451" t="s">
        <v>795</v>
      </c>
    </row>
    <row r="452" spans="2:7" x14ac:dyDescent="0.35">
      <c r="C452" t="s">
        <v>359</v>
      </c>
      <c r="D452" t="s">
        <v>509</v>
      </c>
      <c r="E452" t="s">
        <v>359</v>
      </c>
      <c r="F452" t="s">
        <v>359</v>
      </c>
    </row>
    <row r="453" spans="2:7" x14ac:dyDescent="0.35">
      <c r="C453" t="s">
        <v>360</v>
      </c>
      <c r="D453" t="s">
        <v>510</v>
      </c>
      <c r="E453" t="s">
        <v>360</v>
      </c>
      <c r="F453" t="s">
        <v>360</v>
      </c>
    </row>
    <row r="455" spans="2:7" ht="18.5" x14ac:dyDescent="0.45">
      <c r="B455" s="13" t="s">
        <v>823</v>
      </c>
    </row>
    <row r="456" spans="2:7" x14ac:dyDescent="0.35">
      <c r="C456" t="s">
        <v>837</v>
      </c>
      <c r="D456" t="s">
        <v>831</v>
      </c>
      <c r="E456" t="s">
        <v>822</v>
      </c>
      <c r="F456" t="s">
        <v>832</v>
      </c>
      <c r="G456">
        <v>101</v>
      </c>
    </row>
    <row r="457" spans="2:7" x14ac:dyDescent="0.35">
      <c r="C457" t="s">
        <v>838</v>
      </c>
      <c r="D457" t="s">
        <v>833</v>
      </c>
      <c r="E457" t="s">
        <v>825</v>
      </c>
      <c r="F457" t="s">
        <v>829</v>
      </c>
      <c r="G457">
        <v>301</v>
      </c>
    </row>
    <row r="458" spans="2:7" x14ac:dyDescent="0.35">
      <c r="C458" t="s">
        <v>839</v>
      </c>
      <c r="D458" t="s">
        <v>834</v>
      </c>
      <c r="E458" t="s">
        <v>826</v>
      </c>
      <c r="F458" t="s">
        <v>853</v>
      </c>
      <c r="G458">
        <v>703</v>
      </c>
    </row>
    <row r="459" spans="2:7" x14ac:dyDescent="0.35">
      <c r="C459" t="s">
        <v>840</v>
      </c>
      <c r="D459" t="s">
        <v>835</v>
      </c>
      <c r="E459" t="s">
        <v>827</v>
      </c>
      <c r="F459" t="s">
        <v>828</v>
      </c>
      <c r="G459">
        <v>801</v>
      </c>
    </row>
    <row r="460" spans="2:7" x14ac:dyDescent="0.35">
      <c r="C460" t="s">
        <v>841</v>
      </c>
      <c r="D460" t="s">
        <v>836</v>
      </c>
      <c r="E460" t="s">
        <v>846</v>
      </c>
      <c r="F460" t="s">
        <v>830</v>
      </c>
      <c r="G460">
        <v>802</v>
      </c>
    </row>
    <row r="461" spans="2:7" x14ac:dyDescent="0.35">
      <c r="C461" t="s">
        <v>83</v>
      </c>
      <c r="D461" t="s">
        <v>86</v>
      </c>
      <c r="E461" t="s">
        <v>111</v>
      </c>
      <c r="F461" t="s">
        <v>89</v>
      </c>
      <c r="G461">
        <v>9901</v>
      </c>
    </row>
    <row r="463" spans="2:7" ht="18.5" x14ac:dyDescent="0.45">
      <c r="B463" s="13" t="s">
        <v>824</v>
      </c>
    </row>
    <row r="464" spans="2:7" x14ac:dyDescent="0.35">
      <c r="C464" t="s">
        <v>837</v>
      </c>
      <c r="D464" t="s">
        <v>831</v>
      </c>
      <c r="E464" t="s">
        <v>822</v>
      </c>
      <c r="F464" t="s">
        <v>832</v>
      </c>
      <c r="G464">
        <v>101</v>
      </c>
    </row>
    <row r="465" spans="2:7" x14ac:dyDescent="0.35">
      <c r="C465" t="s">
        <v>864</v>
      </c>
      <c r="D465" t="s">
        <v>871</v>
      </c>
      <c r="E465" t="s">
        <v>842</v>
      </c>
      <c r="F465" t="s">
        <v>850</v>
      </c>
      <c r="G465">
        <v>201</v>
      </c>
    </row>
    <row r="466" spans="2:7" x14ac:dyDescent="0.35">
      <c r="C466" t="s">
        <v>838</v>
      </c>
      <c r="D466" t="s">
        <v>833</v>
      </c>
      <c r="E466" t="s">
        <v>825</v>
      </c>
      <c r="F466" t="s">
        <v>829</v>
      </c>
      <c r="G466">
        <v>301</v>
      </c>
    </row>
    <row r="467" spans="2:7" x14ac:dyDescent="0.35">
      <c r="C467" t="s">
        <v>870</v>
      </c>
      <c r="D467" t="s">
        <v>863</v>
      </c>
      <c r="E467" t="s">
        <v>843</v>
      </c>
      <c r="F467" t="s">
        <v>851</v>
      </c>
      <c r="G467">
        <v>401</v>
      </c>
    </row>
    <row r="468" spans="2:7" x14ac:dyDescent="0.35">
      <c r="C468" t="s">
        <v>869</v>
      </c>
      <c r="D468" t="s">
        <v>861</v>
      </c>
      <c r="E468" t="s">
        <v>844</v>
      </c>
      <c r="F468" t="s">
        <v>862</v>
      </c>
      <c r="G468">
        <v>501</v>
      </c>
    </row>
    <row r="469" spans="2:7" x14ac:dyDescent="0.35">
      <c r="C469" t="s">
        <v>868</v>
      </c>
      <c r="D469" t="s">
        <v>860</v>
      </c>
      <c r="E469" t="s">
        <v>845</v>
      </c>
      <c r="F469" t="s">
        <v>852</v>
      </c>
      <c r="G469">
        <v>601</v>
      </c>
    </row>
    <row r="470" spans="2:7" x14ac:dyDescent="0.35">
      <c r="C470" t="s">
        <v>839</v>
      </c>
      <c r="D470" t="s">
        <v>834</v>
      </c>
      <c r="E470" t="s">
        <v>826</v>
      </c>
      <c r="F470" t="s">
        <v>853</v>
      </c>
      <c r="G470">
        <v>703</v>
      </c>
    </row>
    <row r="471" spans="2:7" x14ac:dyDescent="0.35">
      <c r="C471" t="s">
        <v>840</v>
      </c>
      <c r="D471" t="s">
        <v>835</v>
      </c>
      <c r="E471" t="s">
        <v>827</v>
      </c>
      <c r="F471" t="s">
        <v>828</v>
      </c>
      <c r="G471">
        <v>801</v>
      </c>
    </row>
    <row r="472" spans="2:7" x14ac:dyDescent="0.35">
      <c r="C472" t="s">
        <v>841</v>
      </c>
      <c r="D472" t="s">
        <v>836</v>
      </c>
      <c r="E472" t="s">
        <v>846</v>
      </c>
      <c r="F472" t="s">
        <v>830</v>
      </c>
      <c r="G472">
        <v>802</v>
      </c>
    </row>
    <row r="473" spans="2:7" x14ac:dyDescent="0.35">
      <c r="C473" t="s">
        <v>867</v>
      </c>
      <c r="D473" t="s">
        <v>858</v>
      </c>
      <c r="E473" t="s">
        <v>847</v>
      </c>
      <c r="F473" t="s">
        <v>859</v>
      </c>
      <c r="G473">
        <v>901</v>
      </c>
    </row>
    <row r="474" spans="2:7" x14ac:dyDescent="0.35">
      <c r="C474" t="s">
        <v>866</v>
      </c>
      <c r="D474" t="s">
        <v>857</v>
      </c>
      <c r="E474" t="s">
        <v>848</v>
      </c>
      <c r="F474" t="s">
        <v>854</v>
      </c>
      <c r="G474">
        <v>1001</v>
      </c>
    </row>
    <row r="475" spans="2:7" x14ac:dyDescent="0.35">
      <c r="C475" t="s">
        <v>865</v>
      </c>
      <c r="D475" t="s">
        <v>856</v>
      </c>
      <c r="E475" t="s">
        <v>849</v>
      </c>
      <c r="F475" t="s">
        <v>855</v>
      </c>
      <c r="G475">
        <v>1101</v>
      </c>
    </row>
    <row r="476" spans="2:7" x14ac:dyDescent="0.35">
      <c r="C476" t="s">
        <v>1118</v>
      </c>
      <c r="D476" t="s">
        <v>1120</v>
      </c>
      <c r="E476" t="s">
        <v>1119</v>
      </c>
      <c r="F476" t="s">
        <v>1121</v>
      </c>
      <c r="G476">
        <v>9999</v>
      </c>
    </row>
    <row r="477" spans="2:7" x14ac:dyDescent="0.35">
      <c r="C477" t="s">
        <v>83</v>
      </c>
      <c r="D477" t="s">
        <v>86</v>
      </c>
      <c r="E477" t="s">
        <v>111</v>
      </c>
      <c r="F477" t="s">
        <v>89</v>
      </c>
      <c r="G477">
        <v>9901</v>
      </c>
    </row>
    <row r="479" spans="2:7" ht="18.5" x14ac:dyDescent="0.45">
      <c r="B479" s="55" t="s">
        <v>873</v>
      </c>
    </row>
    <row r="480" spans="2:7" x14ac:dyDescent="0.35">
      <c r="C480" s="53" t="s">
        <v>882</v>
      </c>
      <c r="D480" s="53" t="s">
        <v>874</v>
      </c>
      <c r="E480" s="53" t="s">
        <v>888</v>
      </c>
      <c r="F480" s="53" t="s">
        <v>878</v>
      </c>
    </row>
    <row r="481" spans="2:7" x14ac:dyDescent="0.35">
      <c r="C481" s="53" t="s">
        <v>883</v>
      </c>
      <c r="D481" s="53" t="s">
        <v>875</v>
      </c>
      <c r="E481" s="54" t="s">
        <v>889</v>
      </c>
      <c r="F481" s="53" t="s">
        <v>879</v>
      </c>
    </row>
    <row r="482" spans="2:7" x14ac:dyDescent="0.35">
      <c r="C482" s="53" t="s">
        <v>885</v>
      </c>
      <c r="D482" s="53" t="s">
        <v>876</v>
      </c>
      <c r="E482" s="54" t="s">
        <v>886</v>
      </c>
      <c r="F482" s="53" t="s">
        <v>880</v>
      </c>
    </row>
    <row r="483" spans="2:7" x14ac:dyDescent="0.35">
      <c r="C483" s="53" t="s">
        <v>884</v>
      </c>
      <c r="D483" s="53" t="s">
        <v>877</v>
      </c>
      <c r="E483" s="54" t="s">
        <v>887</v>
      </c>
      <c r="F483" s="53" t="s">
        <v>881</v>
      </c>
    </row>
    <row r="485" spans="2:7" ht="18.5" x14ac:dyDescent="0.45">
      <c r="B485" s="55" t="s">
        <v>910</v>
      </c>
      <c r="C485" t="s">
        <v>911</v>
      </c>
      <c r="D485" t="s">
        <v>913</v>
      </c>
      <c r="E485" t="s">
        <v>917</v>
      </c>
      <c r="F485" t="s">
        <v>915</v>
      </c>
    </row>
    <row r="486" spans="2:7" x14ac:dyDescent="0.35">
      <c r="C486" t="s">
        <v>912</v>
      </c>
      <c r="D486" t="s">
        <v>914</v>
      </c>
      <c r="E486" t="s">
        <v>918</v>
      </c>
      <c r="F486" t="s">
        <v>916</v>
      </c>
    </row>
    <row r="488" spans="2:7" ht="18.5" x14ac:dyDescent="0.45">
      <c r="B488" s="55" t="s">
        <v>989</v>
      </c>
    </row>
    <row r="489" spans="2:7" x14ac:dyDescent="0.35">
      <c r="C489" t="s">
        <v>1069</v>
      </c>
      <c r="D489" t="s">
        <v>1070</v>
      </c>
      <c r="E489" t="s">
        <v>1071</v>
      </c>
      <c r="F489" t="s">
        <v>1072</v>
      </c>
      <c r="G489" t="s">
        <v>1103</v>
      </c>
    </row>
    <row r="490" spans="2:7" x14ac:dyDescent="0.35">
      <c r="C490" t="s">
        <v>1073</v>
      </c>
      <c r="D490" t="s">
        <v>1073</v>
      </c>
      <c r="E490" t="s">
        <v>1073</v>
      </c>
      <c r="F490" t="s">
        <v>1073</v>
      </c>
      <c r="G490" t="s">
        <v>1097</v>
      </c>
    </row>
    <row r="491" spans="2:7" x14ac:dyDescent="0.35">
      <c r="C491" t="s">
        <v>1091</v>
      </c>
      <c r="D491" t="s">
        <v>1091</v>
      </c>
      <c r="E491" t="s">
        <v>1091</v>
      </c>
      <c r="F491" t="s">
        <v>1091</v>
      </c>
      <c r="G491" t="s">
        <v>1096</v>
      </c>
    </row>
    <row r="492" spans="2:7" x14ac:dyDescent="0.35">
      <c r="C492" t="s">
        <v>1092</v>
      </c>
      <c r="D492" t="s">
        <v>1092</v>
      </c>
      <c r="E492" t="s">
        <v>1092</v>
      </c>
      <c r="F492" t="s">
        <v>1092</v>
      </c>
      <c r="G492" t="s">
        <v>1095</v>
      </c>
    </row>
    <row r="493" spans="2:7" x14ac:dyDescent="0.35">
      <c r="C493" t="s">
        <v>1074</v>
      </c>
      <c r="D493" t="s">
        <v>1074</v>
      </c>
      <c r="E493" t="s">
        <v>1074</v>
      </c>
      <c r="F493" t="s">
        <v>1074</v>
      </c>
      <c r="G493" t="s">
        <v>1099</v>
      </c>
    </row>
    <row r="494" spans="2:7" x14ac:dyDescent="0.35">
      <c r="C494" t="s">
        <v>1089</v>
      </c>
      <c r="D494" t="s">
        <v>1089</v>
      </c>
      <c r="E494" t="s">
        <v>1089</v>
      </c>
      <c r="F494" t="s">
        <v>1089</v>
      </c>
      <c r="G494" t="s">
        <v>1100</v>
      </c>
    </row>
    <row r="495" spans="2:7" x14ac:dyDescent="0.35">
      <c r="C495" t="s">
        <v>1075</v>
      </c>
      <c r="D495" t="s">
        <v>1075</v>
      </c>
      <c r="E495" t="s">
        <v>1075</v>
      </c>
      <c r="F495" t="s">
        <v>1075</v>
      </c>
      <c r="G495" t="s">
        <v>1093</v>
      </c>
    </row>
    <row r="496" spans="2:7" x14ac:dyDescent="0.35">
      <c r="C496" t="s">
        <v>1090</v>
      </c>
      <c r="D496" t="s">
        <v>1090</v>
      </c>
      <c r="E496" t="s">
        <v>1090</v>
      </c>
      <c r="F496" t="s">
        <v>1090</v>
      </c>
      <c r="G496" t="s">
        <v>1094</v>
      </c>
    </row>
    <row r="497" spans="2:7" x14ac:dyDescent="0.35">
      <c r="C497" t="s">
        <v>1076</v>
      </c>
      <c r="D497" t="s">
        <v>1076</v>
      </c>
      <c r="E497" t="s">
        <v>1076</v>
      </c>
      <c r="F497" t="s">
        <v>1076</v>
      </c>
      <c r="G497" t="s">
        <v>1101</v>
      </c>
    </row>
    <row r="498" spans="2:7" x14ac:dyDescent="0.35">
      <c r="C498" t="s">
        <v>1077</v>
      </c>
      <c r="D498" t="s">
        <v>1077</v>
      </c>
      <c r="E498" t="s">
        <v>1077</v>
      </c>
      <c r="F498" t="s">
        <v>1077</v>
      </c>
      <c r="G498" t="s">
        <v>1102</v>
      </c>
    </row>
    <row r="499" spans="2:7" x14ac:dyDescent="0.35">
      <c r="C499" t="s">
        <v>1080</v>
      </c>
      <c r="D499" t="s">
        <v>1078</v>
      </c>
      <c r="E499" t="s">
        <v>1104</v>
      </c>
      <c r="F499" t="s">
        <v>1079</v>
      </c>
      <c r="G499" t="s">
        <v>1105</v>
      </c>
    </row>
    <row r="500" spans="2:7" x14ac:dyDescent="0.35">
      <c r="C500" t="s">
        <v>1081</v>
      </c>
      <c r="D500" t="s">
        <v>1082</v>
      </c>
      <c r="E500" t="s">
        <v>1106</v>
      </c>
      <c r="F500" t="s">
        <v>1083</v>
      </c>
      <c r="G500" t="s">
        <v>1107</v>
      </c>
    </row>
    <row r="501" spans="2:7" x14ac:dyDescent="0.35">
      <c r="C501" t="s">
        <v>1085</v>
      </c>
      <c r="D501" t="s">
        <v>1084</v>
      </c>
      <c r="E501" t="s">
        <v>1109</v>
      </c>
      <c r="F501" t="s">
        <v>1086</v>
      </c>
      <c r="G501" t="s">
        <v>1108</v>
      </c>
    </row>
    <row r="502" spans="2:7" x14ac:dyDescent="0.35">
      <c r="C502" t="s">
        <v>1087</v>
      </c>
      <c r="D502" t="s">
        <v>1087</v>
      </c>
      <c r="E502" t="s">
        <v>1087</v>
      </c>
      <c r="F502" t="s">
        <v>1088</v>
      </c>
      <c r="G502" t="s">
        <v>1110</v>
      </c>
    </row>
    <row r="503" spans="2:7" x14ac:dyDescent="0.35">
      <c r="C503" t="s">
        <v>1115</v>
      </c>
      <c r="D503" t="s">
        <v>1117</v>
      </c>
      <c r="E503" t="s">
        <v>1116</v>
      </c>
      <c r="F503" t="s">
        <v>1114</v>
      </c>
      <c r="G503" t="s">
        <v>1113</v>
      </c>
    </row>
    <row r="505" spans="2:7" ht="18.5" x14ac:dyDescent="0.45">
      <c r="B505" s="55" t="s">
        <v>1167</v>
      </c>
    </row>
    <row r="506" spans="2:7" x14ac:dyDescent="0.35">
      <c r="C506" t="s">
        <v>1126</v>
      </c>
      <c r="D506" t="s">
        <v>1126</v>
      </c>
      <c r="E506" t="s">
        <v>1126</v>
      </c>
      <c r="F506" t="s">
        <v>1126</v>
      </c>
    </row>
    <row r="507" spans="2:7" x14ac:dyDescent="0.35">
      <c r="C507" t="s">
        <v>1127</v>
      </c>
      <c r="D507" t="s">
        <v>1127</v>
      </c>
      <c r="E507" t="s">
        <v>1127</v>
      </c>
      <c r="F507" t="s">
        <v>1127</v>
      </c>
    </row>
    <row r="508" spans="2:7" x14ac:dyDescent="0.35">
      <c r="C508" t="s">
        <v>1128</v>
      </c>
      <c r="D508" t="s">
        <v>1128</v>
      </c>
      <c r="E508" t="s">
        <v>1128</v>
      </c>
      <c r="F508" t="s">
        <v>1128</v>
      </c>
    </row>
    <row r="509" spans="2:7" x14ac:dyDescent="0.35">
      <c r="C509" t="s">
        <v>1129</v>
      </c>
      <c r="D509" t="s">
        <v>1129</v>
      </c>
      <c r="E509" t="s">
        <v>1129</v>
      </c>
      <c r="F509" t="s">
        <v>1129</v>
      </c>
    </row>
    <row r="510" spans="2:7" x14ac:dyDescent="0.35">
      <c r="C510" t="s">
        <v>1130</v>
      </c>
      <c r="D510" t="s">
        <v>1130</v>
      </c>
      <c r="E510" t="s">
        <v>1130</v>
      </c>
      <c r="F510" t="s">
        <v>1130</v>
      </c>
    </row>
    <row r="511" spans="2:7" x14ac:dyDescent="0.35">
      <c r="C511" t="s">
        <v>1131</v>
      </c>
      <c r="D511" t="s">
        <v>1131</v>
      </c>
      <c r="E511" t="s">
        <v>1131</v>
      </c>
      <c r="F511" t="s">
        <v>1131</v>
      </c>
    </row>
    <row r="512" spans="2:7" x14ac:dyDescent="0.35">
      <c r="C512" t="s">
        <v>1132</v>
      </c>
      <c r="D512" t="s">
        <v>1132</v>
      </c>
      <c r="E512" t="s">
        <v>1132</v>
      </c>
      <c r="F512" t="s">
        <v>1132</v>
      </c>
    </row>
    <row r="513" spans="3:6" x14ac:dyDescent="0.35">
      <c r="C513" t="s">
        <v>1133</v>
      </c>
      <c r="D513" t="s">
        <v>1133</v>
      </c>
      <c r="E513" t="s">
        <v>1133</v>
      </c>
      <c r="F513" t="s">
        <v>1133</v>
      </c>
    </row>
    <row r="514" spans="3:6" x14ac:dyDescent="0.35">
      <c r="C514" t="s">
        <v>1134</v>
      </c>
      <c r="D514" t="s">
        <v>1134</v>
      </c>
      <c r="E514" t="s">
        <v>1134</v>
      </c>
      <c r="F514" t="s">
        <v>1134</v>
      </c>
    </row>
    <row r="515" spans="3:6" x14ac:dyDescent="0.35">
      <c r="C515" t="s">
        <v>1135</v>
      </c>
      <c r="D515" t="s">
        <v>1135</v>
      </c>
      <c r="E515" t="s">
        <v>1135</v>
      </c>
      <c r="F515" t="s">
        <v>1135</v>
      </c>
    </row>
    <row r="516" spans="3:6" x14ac:dyDescent="0.35">
      <c r="C516" t="s">
        <v>1136</v>
      </c>
      <c r="D516" t="s">
        <v>1136</v>
      </c>
      <c r="E516" t="s">
        <v>1136</v>
      </c>
      <c r="F516" t="s">
        <v>1136</v>
      </c>
    </row>
    <row r="517" spans="3:6" x14ac:dyDescent="0.35">
      <c r="C517" t="s">
        <v>1137</v>
      </c>
      <c r="D517" t="s">
        <v>1137</v>
      </c>
      <c r="E517" t="s">
        <v>1137</v>
      </c>
      <c r="F517" t="s">
        <v>1137</v>
      </c>
    </row>
    <row r="518" spans="3:6" x14ac:dyDescent="0.35">
      <c r="C518" t="s">
        <v>1138</v>
      </c>
      <c r="D518" t="s">
        <v>1138</v>
      </c>
      <c r="E518" t="s">
        <v>1138</v>
      </c>
      <c r="F518" t="s">
        <v>1138</v>
      </c>
    </row>
    <row r="519" spans="3:6" x14ac:dyDescent="0.35">
      <c r="C519" t="s">
        <v>1139</v>
      </c>
      <c r="D519" t="s">
        <v>1139</v>
      </c>
      <c r="E519" t="s">
        <v>1139</v>
      </c>
      <c r="F519" t="s">
        <v>1139</v>
      </c>
    </row>
    <row r="520" spans="3:6" x14ac:dyDescent="0.35">
      <c r="C520" t="s">
        <v>1140</v>
      </c>
      <c r="D520" t="s">
        <v>1140</v>
      </c>
      <c r="E520" t="s">
        <v>1140</v>
      </c>
      <c r="F520" t="s">
        <v>1140</v>
      </c>
    </row>
    <row r="521" spans="3:6" x14ac:dyDescent="0.35">
      <c r="C521" t="s">
        <v>1141</v>
      </c>
      <c r="D521" t="s">
        <v>1141</v>
      </c>
      <c r="E521" t="s">
        <v>1141</v>
      </c>
      <c r="F521" t="s">
        <v>1141</v>
      </c>
    </row>
    <row r="522" spans="3:6" x14ac:dyDescent="0.35">
      <c r="C522" t="s">
        <v>1142</v>
      </c>
      <c r="D522" t="s">
        <v>1142</v>
      </c>
      <c r="E522" t="s">
        <v>1142</v>
      </c>
      <c r="F522" t="s">
        <v>1142</v>
      </c>
    </row>
    <row r="523" spans="3:6" x14ac:dyDescent="0.35">
      <c r="C523" t="s">
        <v>1143</v>
      </c>
      <c r="D523" t="s">
        <v>1143</v>
      </c>
      <c r="E523" t="s">
        <v>1143</v>
      </c>
      <c r="F523" t="s">
        <v>1143</v>
      </c>
    </row>
    <row r="524" spans="3:6" x14ac:dyDescent="0.35">
      <c r="C524" t="s">
        <v>1144</v>
      </c>
      <c r="D524" t="s">
        <v>1144</v>
      </c>
      <c r="E524" t="s">
        <v>1144</v>
      </c>
      <c r="F524" t="s">
        <v>1144</v>
      </c>
    </row>
    <row r="525" spans="3:6" x14ac:dyDescent="0.35">
      <c r="C525" t="s">
        <v>1145</v>
      </c>
      <c r="D525" t="s">
        <v>1145</v>
      </c>
      <c r="E525" t="s">
        <v>1145</v>
      </c>
      <c r="F525" t="s">
        <v>1145</v>
      </c>
    </row>
    <row r="526" spans="3:6" x14ac:dyDescent="0.35">
      <c r="C526" t="s">
        <v>1146</v>
      </c>
      <c r="D526" t="s">
        <v>1146</v>
      </c>
      <c r="E526" t="s">
        <v>1146</v>
      </c>
      <c r="F526" t="s">
        <v>1146</v>
      </c>
    </row>
    <row r="527" spans="3:6" x14ac:dyDescent="0.35">
      <c r="C527" t="s">
        <v>1147</v>
      </c>
      <c r="D527" t="s">
        <v>1147</v>
      </c>
      <c r="E527" t="s">
        <v>1147</v>
      </c>
      <c r="F527" t="s">
        <v>1147</v>
      </c>
    </row>
    <row r="528" spans="3:6" x14ac:dyDescent="0.35">
      <c r="C528" t="s">
        <v>1148</v>
      </c>
      <c r="D528" t="s">
        <v>1148</v>
      </c>
      <c r="E528" t="s">
        <v>1148</v>
      </c>
      <c r="F528" t="s">
        <v>1148</v>
      </c>
    </row>
    <row r="529" spans="3:6" x14ac:dyDescent="0.35">
      <c r="C529" t="s">
        <v>1149</v>
      </c>
      <c r="D529" t="s">
        <v>1149</v>
      </c>
      <c r="E529" t="s">
        <v>1149</v>
      </c>
      <c r="F529" t="s">
        <v>1149</v>
      </c>
    </row>
    <row r="530" spans="3:6" x14ac:dyDescent="0.35">
      <c r="C530" t="s">
        <v>1150</v>
      </c>
      <c r="D530" t="s">
        <v>1150</v>
      </c>
      <c r="E530" t="s">
        <v>1150</v>
      </c>
      <c r="F530" t="s">
        <v>1150</v>
      </c>
    </row>
    <row r="531" spans="3:6" x14ac:dyDescent="0.35">
      <c r="C531" t="s">
        <v>1151</v>
      </c>
      <c r="D531" t="s">
        <v>1151</v>
      </c>
      <c r="E531" t="s">
        <v>1151</v>
      </c>
      <c r="F531" t="s">
        <v>1151</v>
      </c>
    </row>
    <row r="532" spans="3:6" x14ac:dyDescent="0.35">
      <c r="C532" t="s">
        <v>1152</v>
      </c>
      <c r="D532" t="s">
        <v>1152</v>
      </c>
      <c r="E532" t="s">
        <v>1152</v>
      </c>
      <c r="F532" t="s">
        <v>1152</v>
      </c>
    </row>
    <row r="533" spans="3:6" x14ac:dyDescent="0.35">
      <c r="C533" t="s">
        <v>1153</v>
      </c>
      <c r="D533" t="s">
        <v>1153</v>
      </c>
      <c r="E533" t="s">
        <v>1153</v>
      </c>
      <c r="F533" t="s">
        <v>1153</v>
      </c>
    </row>
    <row r="534" spans="3:6" x14ac:dyDescent="0.35">
      <c r="C534" t="s">
        <v>1154</v>
      </c>
      <c r="D534" t="s">
        <v>1154</v>
      </c>
      <c r="E534" t="s">
        <v>1154</v>
      </c>
      <c r="F534" t="s">
        <v>1154</v>
      </c>
    </row>
    <row r="535" spans="3:6" x14ac:dyDescent="0.35">
      <c r="C535" t="s">
        <v>52</v>
      </c>
      <c r="D535" t="s">
        <v>52</v>
      </c>
      <c r="E535" t="s">
        <v>52</v>
      </c>
      <c r="F535" t="s">
        <v>52</v>
      </c>
    </row>
    <row r="536" spans="3:6" x14ac:dyDescent="0.35">
      <c r="C536" t="s">
        <v>1155</v>
      </c>
      <c r="D536" t="s">
        <v>1155</v>
      </c>
      <c r="E536" t="s">
        <v>1155</v>
      </c>
      <c r="F536" t="s">
        <v>1155</v>
      </c>
    </row>
    <row r="537" spans="3:6" x14ac:dyDescent="0.35">
      <c r="C537" t="s">
        <v>1156</v>
      </c>
      <c r="D537" t="s">
        <v>1156</v>
      </c>
      <c r="E537" t="s">
        <v>1156</v>
      </c>
      <c r="F537" t="s">
        <v>1156</v>
      </c>
    </row>
    <row r="538" spans="3:6" x14ac:dyDescent="0.35">
      <c r="C538" t="s">
        <v>1157</v>
      </c>
      <c r="D538" t="s">
        <v>1157</v>
      </c>
      <c r="E538" t="s">
        <v>1157</v>
      </c>
      <c r="F538" t="s">
        <v>1157</v>
      </c>
    </row>
    <row r="539" spans="3:6" x14ac:dyDescent="0.35">
      <c r="C539" t="s">
        <v>1158</v>
      </c>
      <c r="D539" t="s">
        <v>1158</v>
      </c>
      <c r="E539" t="s">
        <v>1158</v>
      </c>
      <c r="F539" t="s">
        <v>1158</v>
      </c>
    </row>
    <row r="540" spans="3:6" x14ac:dyDescent="0.35">
      <c r="C540" t="s">
        <v>1159</v>
      </c>
      <c r="D540" t="s">
        <v>1159</v>
      </c>
      <c r="E540" t="s">
        <v>1159</v>
      </c>
      <c r="F540" t="s">
        <v>1159</v>
      </c>
    </row>
    <row r="541" spans="3:6" x14ac:dyDescent="0.35">
      <c r="C541" t="s">
        <v>1160</v>
      </c>
      <c r="D541" t="s">
        <v>1160</v>
      </c>
      <c r="E541" t="s">
        <v>1160</v>
      </c>
      <c r="F541" t="s">
        <v>1160</v>
      </c>
    </row>
    <row r="542" spans="3:6" x14ac:dyDescent="0.35">
      <c r="C542" t="s">
        <v>1161</v>
      </c>
      <c r="D542" t="s">
        <v>1161</v>
      </c>
      <c r="E542" t="s">
        <v>1161</v>
      </c>
      <c r="F542" t="s">
        <v>1161</v>
      </c>
    </row>
    <row r="543" spans="3:6" x14ac:dyDescent="0.35">
      <c r="C543" t="s">
        <v>1162</v>
      </c>
      <c r="D543" t="s">
        <v>1162</v>
      </c>
      <c r="E543" t="s">
        <v>1162</v>
      </c>
      <c r="F543" t="s">
        <v>1162</v>
      </c>
    </row>
    <row r="544" spans="3:6" x14ac:dyDescent="0.35">
      <c r="C544" t="s">
        <v>1163</v>
      </c>
      <c r="D544" t="s">
        <v>1163</v>
      </c>
      <c r="E544" t="s">
        <v>1163</v>
      </c>
      <c r="F544" t="s">
        <v>1163</v>
      </c>
    </row>
    <row r="545" spans="3:6" x14ac:dyDescent="0.35">
      <c r="C545" t="s">
        <v>1164</v>
      </c>
      <c r="D545" t="s">
        <v>1164</v>
      </c>
      <c r="E545" t="s">
        <v>1164</v>
      </c>
      <c r="F545" t="s">
        <v>1164</v>
      </c>
    </row>
    <row r="546" spans="3:6" x14ac:dyDescent="0.35">
      <c r="C546" t="s">
        <v>1165</v>
      </c>
      <c r="D546" t="s">
        <v>1165</v>
      </c>
      <c r="E546" t="s">
        <v>1165</v>
      </c>
      <c r="F546" t="s">
        <v>1165</v>
      </c>
    </row>
    <row r="547" spans="3:6" x14ac:dyDescent="0.35">
      <c r="C547" t="s">
        <v>1166</v>
      </c>
      <c r="D547" t="s">
        <v>1166</v>
      </c>
      <c r="E547" t="s">
        <v>1166</v>
      </c>
      <c r="F547" t="s">
        <v>1166</v>
      </c>
    </row>
  </sheetData>
  <sheetProtection algorithmName="SHA-512" hashValue="dse1KjLMVFaj6YAw9IkDWoJK0OTW6KoqivgkMNp6TcTUL70atbupL2B2S+sYcJFhsF/QVnIKq7/jq+p/caNgLg==" saltValue="E4HXhB0N9lrgh8wCcD9muA==" spinCount="100000" sheet="1" objects="1" scenarios="1"/>
  <pageMargins left="0.11811023622047245" right="0.11811023622047245" top="0.39370078740157483" bottom="0.45" header="0.15748031496062992" footer="0.15748031496062992"/>
  <pageSetup paperSize="9" scale="41" orientation="portrait" r:id="rId1"/>
  <headerFooter>
    <oddHeader>&amp;CList selection - background table</oddHeader>
    <oddFooter>&amp;LZOLLNER Group
Supply Chain Management | Transport Management&amp;C&amp;P | &amp;N&amp;R&amp;F.xls - &amp;A</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72</vt:i4>
      </vt:variant>
    </vt:vector>
  </HeadingPairs>
  <TitlesOfParts>
    <vt:vector size="76" baseType="lpstr">
      <vt:lpstr>F 383324625_5 UIT RO</vt:lpstr>
      <vt:lpstr>F 383324625_5 UIT RO-EXAMPLE</vt:lpstr>
      <vt:lpstr>Guide to fill in eTransport EN</vt:lpstr>
      <vt:lpstr>List selection</vt:lpstr>
      <vt:lpstr>'F 383324625_5 UIT RO-EXAMPLE'!ALOCARE_REGIONALA</vt:lpstr>
      <vt:lpstr>ALOCARE_REGIONALA</vt:lpstr>
      <vt:lpstr>'F 383324625_5 UIT RO-EXAMPLE'!BIROU_VAMAL</vt:lpstr>
      <vt:lpstr>BIROU_VAMAL</vt:lpstr>
      <vt:lpstr>'F 383324625_5 UIT RO-EXAMPLE'!CF_PARTENER</vt:lpstr>
      <vt:lpstr>CF_PARTENER</vt:lpstr>
      <vt:lpstr>'F 383324625_5 UIT RO-EXAMPLE'!CIF_EXPEDITOR</vt:lpstr>
      <vt:lpstr>CIF_EXPEDITOR</vt:lpstr>
      <vt:lpstr>'F 383324625_5 UIT RO-EXAMPLE'!COD_PARTENER</vt:lpstr>
      <vt:lpstr>COD_PARTENER</vt:lpstr>
      <vt:lpstr>'F 383324625_5 UIT RO-EXAMPLE'!COMMENT</vt:lpstr>
      <vt:lpstr>COMMENT</vt:lpstr>
      <vt:lpstr>'F 383324625_5 UIT RO-EXAMPLE'!CONDITII_LIVRARE_1</vt:lpstr>
      <vt:lpstr>CONDITII_LIVRARE_1</vt:lpstr>
      <vt:lpstr>'F 383324625_5 UIT RO-EXAMPLE'!CONDITII_LIVRARE_2</vt:lpstr>
      <vt:lpstr>CONDITII_LIVRARE_2</vt:lpstr>
      <vt:lpstr>'F 383324625_5 UIT RO-EXAMPLE'!DATA_DOCUMENT</vt:lpstr>
      <vt:lpstr>DATA_DOCUMENT</vt:lpstr>
      <vt:lpstr>'F 383324625_5 UIT RO-EXAMPLE'!DATA_EXPEDIERII</vt:lpstr>
      <vt:lpstr>DATA_EXPEDIERII</vt:lpstr>
      <vt:lpstr>'F 383324625_5 UIT RO-EXAMPLE'!DIRECTIA_TRANSPORT</vt:lpstr>
      <vt:lpstr>DIRECTIA_TRANSPORT</vt:lpstr>
      <vt:lpstr>'F 383324625_5 UIT RO-EXAMPLE'!DOCUMENT_NR</vt:lpstr>
      <vt:lpstr>DOCUMENT_NR</vt:lpstr>
      <vt:lpstr>'F 383324625_5 UIT RO-EXAMPLE'!NR_EXPEDITIE</vt:lpstr>
      <vt:lpstr>NR_EXPEDITIE</vt:lpstr>
      <vt:lpstr>'F 383324625_5 UIT RO-EXAMPLE'!NR_INMATRICULARE</vt:lpstr>
      <vt:lpstr>NR_INMATRICULARE</vt:lpstr>
      <vt:lpstr>'F 383324625_5 UIT RO-EXAMPLE'!NR_INMATRICULARE_REMORCA_1</vt:lpstr>
      <vt:lpstr>NR_INMATRICULARE_REMORCA_1</vt:lpstr>
      <vt:lpstr>'F 383324625_5 UIT RO-EXAMPLE'!NR_INMATRICULARE_REMORCA_2</vt:lpstr>
      <vt:lpstr>NR_INMATRICULARE_REMORCA_2</vt:lpstr>
      <vt:lpstr>'F 383324625_5 UIT RO-EXAMPLE'!NUME_EXPEDITOR</vt:lpstr>
      <vt:lpstr>NUME_EXPEDITOR</vt:lpstr>
      <vt:lpstr>'F 383324625_5 UIT RO-EXAMPLE'!NUME_PARTENER</vt:lpstr>
      <vt:lpstr>NUME_PARTENER</vt:lpstr>
      <vt:lpstr>'F 383324625_5 UIT RO'!Nyomtatási_terület</vt:lpstr>
      <vt:lpstr>'F 383324625_5 UIT RO-EXAMPLE'!Nyomtatási_terület</vt:lpstr>
      <vt:lpstr>PICKUP_CLADIRE</vt:lpstr>
      <vt:lpstr>PICKUP_COD_POSTAL</vt:lpstr>
      <vt:lpstr>PICKUP_JUDET</vt:lpstr>
      <vt:lpstr>PICKUP_NR</vt:lpstr>
      <vt:lpstr>PICKUP_ORAS</vt:lpstr>
      <vt:lpstr>PICKUP_STRADA</vt:lpstr>
      <vt:lpstr>'F 383324625_5 UIT RO-EXAMPLE'!PUNC_TRECERE_FRONTIERA</vt:lpstr>
      <vt:lpstr>PUNC_TRECERE_FRONTIERA</vt:lpstr>
      <vt:lpstr>'F 383324625_5 UIT RO-EXAMPLE'!RATA_SCHIMB</vt:lpstr>
      <vt:lpstr>RATA_SCHIMB</vt:lpstr>
      <vt:lpstr>'F 383324625_5 UIT RO-EXAMPLE'!TARA_EXPEDITOR</vt:lpstr>
      <vt:lpstr>TARA_EXPEDITOR</vt:lpstr>
      <vt:lpstr>'F 383324625_5 UIT RO-EXAMPLE'!TARA_PARTENER</vt:lpstr>
      <vt:lpstr>TARA_PARTENER</vt:lpstr>
      <vt:lpstr>'F 383324625_5 UIT RO-EXAMPLE'!TIP_AFACERE</vt:lpstr>
      <vt:lpstr>TIP_AFACERE</vt:lpstr>
      <vt:lpstr>'F 383324625_5 UIT RO-EXAMPLE'!TIP_DOCUMENT</vt:lpstr>
      <vt:lpstr>TIP_DOCUMENT</vt:lpstr>
      <vt:lpstr>'F 383324625_5 UIT RO-EXAMPLE'!TIP_OPERATIUNE</vt:lpstr>
      <vt:lpstr>TIP_OPERATIUNE</vt:lpstr>
      <vt:lpstr>'F 383324625_5 UIT RO-EXAMPLE'!ZOLLNER_CLADIRE</vt:lpstr>
      <vt:lpstr>ZOLLNER_CLADIRE</vt:lpstr>
      <vt:lpstr>'F 383324625_5 UIT RO-EXAMPLE'!ZOLLNER_COD_POSTAL</vt:lpstr>
      <vt:lpstr>ZOLLNER_COD_POSTAL</vt:lpstr>
      <vt:lpstr>'F 383324625_5 UIT RO-EXAMPLE'!ZOLLNER_JUDET</vt:lpstr>
      <vt:lpstr>ZOLLNER_JUDET</vt:lpstr>
      <vt:lpstr>'F 383324625_5 UIT RO-EXAMPLE'!ZOLLNER_NR</vt:lpstr>
      <vt:lpstr>ZOLLNER_NR</vt:lpstr>
      <vt:lpstr>'F 383324625_5 UIT RO-EXAMPLE'!ZOLLNER_ORAS</vt:lpstr>
      <vt:lpstr>ZOLLNER_ORAS</vt:lpstr>
      <vt:lpstr>'F 383324625_5 UIT RO-EXAMPLE'!ZOLLNER_SITE</vt:lpstr>
      <vt:lpstr>ZOLLNER_SITE</vt:lpstr>
      <vt:lpstr>'F 383324625_5 UIT RO-EXAMPLE'!ZOLLNER_STRADA</vt:lpstr>
      <vt:lpstr>ZOLLNER_STRADA</vt:lpstr>
    </vt:vector>
  </TitlesOfParts>
  <Company>Zollner Elektronik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Melissa</dc:creator>
  <cp:lastModifiedBy>Sagi, Csenge Boglarka</cp:lastModifiedBy>
  <cp:lastPrinted>2024-07-26T08:20:54Z</cp:lastPrinted>
  <dcterms:created xsi:type="dcterms:W3CDTF">2023-01-26T14:39:25Z</dcterms:created>
  <dcterms:modified xsi:type="dcterms:W3CDTF">2024-09-16T07:50:41Z</dcterms:modified>
</cp:coreProperties>
</file>